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7755" activeTab="1"/>
  </bookViews>
  <sheets>
    <sheet name="Config" sheetId="1" r:id="rId1"/>
    <sheet name="Scheda valutazione SG" sheetId="9" r:id="rId2"/>
    <sheet name="Scheda valutazione DIR" sheetId="4" state="hidden" r:id="rId3"/>
    <sheet name="Scheda valutazione DIP" sheetId="11" state="hidden" r:id="rId4"/>
    <sheet name="Scheda valutazione DIP (2)" sheetId="12" state="hidden" r:id="rId5"/>
    <sheet name="Scheda valutazione DIP " sheetId="13" r:id="rId6"/>
    <sheet name="Foglio1" sheetId="19" r:id="rId7"/>
  </sheets>
  <calcPr calcId="125725"/>
</workbook>
</file>

<file path=xl/calcChain.xml><?xml version="1.0" encoding="utf-8"?>
<calcChain xmlns="http://schemas.openxmlformats.org/spreadsheetml/2006/main">
  <c r="G23" i="9"/>
  <c r="P25" i="13" l="1"/>
  <c r="F25"/>
  <c r="P24"/>
  <c r="F24"/>
  <c r="P23"/>
  <c r="F23"/>
  <c r="P22"/>
  <c r="F22"/>
  <c r="P21"/>
  <c r="F21"/>
  <c r="D53"/>
  <c r="I52"/>
  <c r="Q48"/>
  <c r="I47"/>
  <c r="Q43"/>
  <c r="I42"/>
  <c r="Q39"/>
  <c r="Q34"/>
  <c r="I33"/>
  <c r="Q29"/>
  <c r="G18"/>
  <c r="I17"/>
  <c r="I16"/>
  <c r="I15"/>
  <c r="I14"/>
  <c r="I13"/>
  <c r="I9"/>
  <c r="P54" i="12"/>
  <c r="P53"/>
  <c r="P52"/>
  <c r="P51"/>
  <c r="P50"/>
  <c r="F54"/>
  <c r="F53"/>
  <c r="F51"/>
  <c r="F50"/>
  <c r="F52"/>
  <c r="R22"/>
  <c r="Q22"/>
  <c r="Q43"/>
  <c r="Q37"/>
  <c r="Q32"/>
  <c r="Q27"/>
  <c r="I41"/>
  <c r="I40"/>
  <c r="D48"/>
  <c r="I47"/>
  <c r="I46"/>
  <c r="I42"/>
  <c r="I36"/>
  <c r="I35"/>
  <c r="I34"/>
  <c r="I26"/>
  <c r="I25"/>
  <c r="G18"/>
  <c r="I17"/>
  <c r="I16"/>
  <c r="I15"/>
  <c r="I14"/>
  <c r="I13"/>
  <c r="I9"/>
  <c r="I26" i="13" l="1"/>
  <c r="K18"/>
  <c r="V22" i="12"/>
  <c r="I50"/>
  <c r="U37"/>
  <c r="I55"/>
  <c r="T22"/>
  <c r="T37"/>
  <c r="K18"/>
  <c r="V37" l="1"/>
  <c r="I42" i="11"/>
  <c r="I41"/>
  <c r="I37"/>
  <c r="I36"/>
  <c r="I35"/>
  <c r="I34"/>
  <c r="I26"/>
  <c r="I25"/>
  <c r="I17"/>
  <c r="I16"/>
  <c r="I15"/>
  <c r="I14"/>
  <c r="I13"/>
  <c r="I9"/>
  <c r="D43"/>
  <c r="G18"/>
  <c r="I9" i="9"/>
  <c r="I8"/>
  <c r="D40"/>
  <c r="I53" i="12" l="1"/>
  <c r="K18" i="11"/>
  <c r="K10" i="9"/>
  <c r="G8" i="1" l="1"/>
  <c r="G7"/>
  <c r="G6"/>
  <c r="G5"/>
  <c r="C28"/>
  <c r="C27"/>
  <c r="C26"/>
  <c r="C25"/>
  <c r="F25"/>
  <c r="E25"/>
  <c r="D25"/>
  <c r="M10" i="9" s="1"/>
  <c r="I19" l="1"/>
  <c r="I14"/>
  <c r="I18"/>
  <c r="I16"/>
  <c r="I17"/>
  <c r="I22"/>
  <c r="I21"/>
  <c r="I20"/>
  <c r="I15"/>
  <c r="I36"/>
  <c r="I37"/>
  <c r="I33"/>
  <c r="I35"/>
  <c r="I38"/>
  <c r="I34"/>
  <c r="I39"/>
  <c r="I32"/>
  <c r="I27"/>
  <c r="I31"/>
  <c r="I28"/>
  <c r="M40"/>
  <c r="I30"/>
  <c r="I29"/>
  <c r="I4"/>
  <c r="K5" s="1"/>
  <c r="M5"/>
  <c r="I4" i="4"/>
  <c r="K5" s="1"/>
  <c r="M5"/>
  <c r="I4" i="13"/>
  <c r="K5" s="1"/>
  <c r="M5"/>
  <c r="I4" i="12"/>
  <c r="K5" s="1"/>
  <c r="M5"/>
  <c r="I4" i="11"/>
  <c r="K5" s="1"/>
  <c r="M5"/>
  <c r="G25" i="1"/>
  <c r="M23" i="9"/>
  <c r="I13"/>
  <c r="I42" i="4"/>
  <c r="I41"/>
  <c r="I37"/>
  <c r="I36"/>
  <c r="I35"/>
  <c r="I34"/>
  <c r="I26"/>
  <c r="I25"/>
  <c r="D28" i="1"/>
  <c r="D27"/>
  <c r="D26"/>
  <c r="M44" i="9" l="1"/>
  <c r="K40"/>
  <c r="I8" i="13"/>
  <c r="K10" s="1"/>
  <c r="K70" s="1"/>
  <c r="M10"/>
  <c r="M70" s="1"/>
  <c r="M10" i="12"/>
  <c r="M74" s="1"/>
  <c r="I8"/>
  <c r="K10" s="1"/>
  <c r="M10" i="11"/>
  <c r="I8"/>
  <c r="K10" s="1"/>
  <c r="K23" i="9"/>
  <c r="K44" s="1"/>
  <c r="M10" i="4"/>
  <c r="I8"/>
  <c r="I9"/>
  <c r="O70" i="13" l="1"/>
  <c r="K74" i="12"/>
  <c r="O74" s="1"/>
  <c r="K63" i="11"/>
  <c r="M63"/>
  <c r="I16" i="4"/>
  <c r="O63" i="11" l="1"/>
  <c r="D43" i="4"/>
  <c r="G18"/>
  <c r="F28" i="1" l="1"/>
  <c r="I36" i="13" s="1"/>
  <c r="F27" i="1"/>
  <c r="F26"/>
  <c r="E28"/>
  <c r="E27"/>
  <c r="I51" i="13" l="1"/>
  <c r="I41"/>
  <c r="I32"/>
  <c r="I46"/>
  <c r="M18" i="12"/>
  <c r="M18" i="13"/>
  <c r="M18" i="11"/>
  <c r="G28" i="1"/>
  <c r="I43" i="13"/>
  <c r="M48" i="12"/>
  <c r="I32"/>
  <c r="I48" i="13"/>
  <c r="I45"/>
  <c r="I39" i="12"/>
  <c r="I44"/>
  <c r="I31"/>
  <c r="I27"/>
  <c r="I23"/>
  <c r="M53" i="13"/>
  <c r="I50"/>
  <c r="I44"/>
  <c r="I35"/>
  <c r="I38" i="12"/>
  <c r="I43"/>
  <c r="I49" i="13"/>
  <c r="I38"/>
  <c r="I31"/>
  <c r="I29"/>
  <c r="I37" i="12"/>
  <c r="I33"/>
  <c r="I29"/>
  <c r="I40" i="13"/>
  <c r="I37"/>
  <c r="I34"/>
  <c r="I30"/>
  <c r="I45" i="12"/>
  <c r="I28"/>
  <c r="I24"/>
  <c r="I39" i="13"/>
  <c r="I30" i="12"/>
  <c r="I22"/>
  <c r="I38" i="11"/>
  <c r="I30"/>
  <c r="I22"/>
  <c r="I33"/>
  <c r="I29"/>
  <c r="I40"/>
  <c r="I32"/>
  <c r="I28"/>
  <c r="I24"/>
  <c r="M43"/>
  <c r="I39"/>
  <c r="I31"/>
  <c r="I27"/>
  <c r="I23"/>
  <c r="G27" i="1"/>
  <c r="I38" i="4"/>
  <c r="I30"/>
  <c r="I22"/>
  <c r="I27"/>
  <c r="I33"/>
  <c r="I29"/>
  <c r="I31"/>
  <c r="I40"/>
  <c r="I32"/>
  <c r="I28"/>
  <c r="I24"/>
  <c r="I39"/>
  <c r="I23"/>
  <c r="E26" i="1"/>
  <c r="M43" i="4"/>
  <c r="G26" i="1" l="1"/>
  <c r="M47" i="11"/>
  <c r="S37" i="12"/>
  <c r="S39" i="13"/>
  <c r="S34"/>
  <c r="K43" i="11"/>
  <c r="K53" i="13"/>
  <c r="K56" s="1"/>
  <c r="S29"/>
  <c r="S43" i="12"/>
  <c r="S43" i="13"/>
  <c r="R39"/>
  <c r="R29"/>
  <c r="R48"/>
  <c r="R43"/>
  <c r="R34"/>
  <c r="M56"/>
  <c r="S48"/>
  <c r="T48" s="1"/>
  <c r="M64" i="11"/>
  <c r="S32" i="12"/>
  <c r="M71" i="13"/>
  <c r="S22" i="12"/>
  <c r="K48"/>
  <c r="K58" s="1"/>
  <c r="S27"/>
  <c r="R37"/>
  <c r="U22" s="1"/>
  <c r="R27"/>
  <c r="R43"/>
  <c r="R32"/>
  <c r="M58"/>
  <c r="M75"/>
  <c r="M18" i="4"/>
  <c r="M47" s="1"/>
  <c r="I15"/>
  <c r="I13"/>
  <c r="I17"/>
  <c r="I14"/>
  <c r="K43"/>
  <c r="T34" i="13" l="1"/>
  <c r="U27" i="12"/>
  <c r="T43" i="13"/>
  <c r="U34"/>
  <c r="U39"/>
  <c r="K64" i="11"/>
  <c r="O64" s="1"/>
  <c r="K47"/>
  <c r="U29" i="13"/>
  <c r="U43"/>
  <c r="T39"/>
  <c r="T43" i="12"/>
  <c r="U32"/>
  <c r="T27"/>
  <c r="U48" i="13"/>
  <c r="V48" s="1"/>
  <c r="I25" s="1"/>
  <c r="T29"/>
  <c r="U43" i="12"/>
  <c r="T32"/>
  <c r="K18" i="4"/>
  <c r="K10"/>
  <c r="V27" i="12" l="1"/>
  <c r="I51" s="1"/>
  <c r="V43" i="13"/>
  <c r="I24" s="1"/>
  <c r="V34"/>
  <c r="I22" s="1"/>
  <c r="V39"/>
  <c r="I23" s="1"/>
  <c r="V32" i="12"/>
  <c r="I52" s="1"/>
  <c r="V29" i="13"/>
  <c r="I21" s="1"/>
  <c r="V43" i="12"/>
  <c r="I54" s="1"/>
  <c r="K47" i="4"/>
  <c r="J26" i="13" l="1"/>
  <c r="K75" i="12"/>
  <c r="O75" s="1"/>
  <c r="K71" i="13"/>
  <c r="O71" s="1"/>
</calcChain>
</file>

<file path=xl/sharedStrings.xml><?xml version="1.0" encoding="utf-8"?>
<sst xmlns="http://schemas.openxmlformats.org/spreadsheetml/2006/main" count="410" uniqueCount="132">
  <si>
    <t>Dirigenti</t>
  </si>
  <si>
    <t>PO</t>
  </si>
  <si>
    <t>Personale</t>
  </si>
  <si>
    <t>min</t>
  </si>
  <si>
    <t>max</t>
  </si>
  <si>
    <t>Obj_001</t>
  </si>
  <si>
    <t>Obj_002</t>
  </si>
  <si>
    <t>…</t>
  </si>
  <si>
    <t>Obj_N</t>
  </si>
  <si>
    <t>Ü</t>
  </si>
  <si>
    <t>Grado raggiungimento Obj</t>
  </si>
  <si>
    <t>Peso
attribuito
Obj</t>
  </si>
  <si>
    <t>Punteggio</t>
  </si>
  <si>
    <t>Fattore_002</t>
  </si>
  <si>
    <t>Fattore_003</t>
  </si>
  <si>
    <t>Peso
attribuito
Fattore</t>
  </si>
  <si>
    <t>Punteggio complessivo</t>
  </si>
  <si>
    <t>Þ</t>
  </si>
  <si>
    <t>Comportamenti (soglie)</t>
  </si>
  <si>
    <t>Scheda di valutazione {Dirigenti}</t>
  </si>
  <si>
    <t>Sub-Fattore di valutazione</t>
  </si>
  <si>
    <t>Sub-Fattore_001.1</t>
  </si>
  <si>
    <t>Sub-Fattore_001.2</t>
  </si>
  <si>
    <t>Sub-Fattore_001.3</t>
  </si>
  <si>
    <t>Sub-Fattore_002.1</t>
  </si>
  <si>
    <t>Sub-Fattore_002.2</t>
  </si>
  <si>
    <t>Sub-Fattore_002.3</t>
  </si>
  <si>
    <t>Sub-Fattore_002.4</t>
  </si>
  <si>
    <t>Sub-Fattore_002.5</t>
  </si>
  <si>
    <t>Livelli di valutazione {Sub-fattori}</t>
  </si>
  <si>
    <t>eccellente</t>
  </si>
  <si>
    <t>COMPORTAMENTI</t>
  </si>
  <si>
    <t>Livello di valutazione vs aspettative</t>
  </si>
  <si>
    <t>al di sotto</t>
  </si>
  <si>
    <t>in linea</t>
  </si>
  <si>
    <t>al di sopra</t>
  </si>
  <si>
    <t>RISULTATI</t>
  </si>
  <si>
    <r>
      <t xml:space="preserve">Punteggio componente "Comportamenti"
</t>
    </r>
    <r>
      <rPr>
        <sz val="14"/>
        <color theme="1"/>
        <rFont val="Wingdings"/>
        <charset val="2"/>
      </rPr>
      <t>H</t>
    </r>
  </si>
  <si>
    <t>Sub-Fattore_003.1</t>
  </si>
  <si>
    <t>Sub-Fattore_003.2</t>
  </si>
  <si>
    <t>/</t>
  </si>
  <si>
    <t>Obj_003</t>
  </si>
  <si>
    <t>Motivazione eventuali valutazioni negative (Comportamenti)</t>
  </si>
  <si>
    <t>Lorem ipsum dolor sit amet, consectetur adipisci elit, sed eiusmod tempor incidunt ut labore et dolore magna aliqua. Ut enim ad minim veniam, quis nostrum exercitationem ullam corporis suscipit laboriosam, nisi ut aliquid ex ea commodi consequatur. Quis aute iure reprehenderit in voluptate velit esse cillum dolore eu fugiat nulla pariatur. Excepteur sint obcaecat cupiditat non proident, sunt in culpa qui officia deserunt mollit anim id est laborum.</t>
  </si>
  <si>
    <t>Azioni di sviluppo organizzativo e professionale</t>
  </si>
  <si>
    <t>Data</t>
  </si>
  <si>
    <t>Il valutatore</t>
  </si>
  <si>
    <t>Il valutato</t>
  </si>
  <si>
    <t>Fattore_M</t>
  </si>
  <si>
    <t>Sub-Fattore_M.1</t>
  </si>
  <si>
    <t>Sub-Fattore_M.2</t>
  </si>
  <si>
    <t>Sub-Fattore_M.3</t>
  </si>
  <si>
    <t>Performance_Ente_001</t>
  </si>
  <si>
    <t>Val. ass.</t>
  </si>
  <si>
    <t>H</t>
  </si>
  <si>
    <t>Performance di ente</t>
  </si>
  <si>
    <t>Performance ambito organizzativo</t>
  </si>
  <si>
    <t>Obiettivi individuali</t>
  </si>
  <si>
    <t>SG</t>
  </si>
  <si>
    <t>Ambito organizzativo
di diretta responsabilità
ORGANIZZATIVA</t>
  </si>
  <si>
    <t>Performance
di ente</t>
  </si>
  <si>
    <t>Obiettivi
individuali</t>
  </si>
  <si>
    <t>Performance_Area_00N</t>
  </si>
  <si>
    <t>Indicatore sintetico performance Ente</t>
  </si>
  <si>
    <t>Indicatore sintetico performance Area</t>
  </si>
  <si>
    <r>
      <t xml:space="preserve">Punteggio componente
</t>
    </r>
    <r>
      <rPr>
        <sz val="14"/>
        <color theme="1"/>
        <rFont val="Wingdings"/>
        <charset val="2"/>
      </rPr>
      <t>H</t>
    </r>
  </si>
  <si>
    <t>Scheda di valutazione {Dipendenti}</t>
  </si>
  <si>
    <t>Ambito organizzativo
di pertinenza</t>
  </si>
  <si>
    <t>COMPORTAMENTI E COMPETENZE</t>
  </si>
  <si>
    <t>Segretario generale</t>
  </si>
  <si>
    <t>Capacità di valutazione dei collaboratori</t>
  </si>
  <si>
    <t>Qualità del contributo alla performance dell'unità organizzativa</t>
  </si>
  <si>
    <r>
      <t xml:space="preserve">Performance individuale
</t>
    </r>
    <r>
      <rPr>
        <b/>
        <sz val="12"/>
        <color theme="1"/>
        <rFont val="Wingdings 3"/>
        <family val="1"/>
        <charset val="2"/>
      </rPr>
      <t>q</t>
    </r>
  </si>
  <si>
    <r>
      <t xml:space="preserve">Performance organizzativa
</t>
    </r>
    <r>
      <rPr>
        <b/>
        <sz val="12"/>
        <color theme="1"/>
        <rFont val="Wingdings 3"/>
        <family val="1"/>
        <charset val="2"/>
      </rPr>
      <t>q</t>
    </r>
  </si>
  <si>
    <t>Coefficienti per l'attribuzione ai Fondi:</t>
  </si>
  <si>
    <r>
      <t xml:space="preserve">Performance organizzativa </t>
    </r>
    <r>
      <rPr>
        <sz val="10"/>
        <color theme="1"/>
        <rFont val="Wingdings 3"/>
        <family val="1"/>
        <charset val="2"/>
      </rPr>
      <t>u</t>
    </r>
  </si>
  <si>
    <r>
      <t xml:space="preserve">Performance individuale </t>
    </r>
    <r>
      <rPr>
        <sz val="10"/>
        <color theme="1"/>
        <rFont val="Wingdings 3"/>
        <family val="1"/>
        <charset val="2"/>
      </rPr>
      <t>u</t>
    </r>
  </si>
  <si>
    <t>F</t>
  </si>
  <si>
    <t>Fattore_001</t>
  </si>
  <si>
    <t>Fattore_004</t>
  </si>
  <si>
    <t>Sub-Fattore_004.1</t>
  </si>
  <si>
    <t>Sub-Fattore_004.2</t>
  </si>
  <si>
    <t>á</t>
  </si>
  <si>
    <t>â</t>
  </si>
  <si>
    <t>Cooperazione e team working</t>
  </si>
  <si>
    <t>Lavorare in gruppo</t>
  </si>
  <si>
    <t>Collaborare con altri colleghi</t>
  </si>
  <si>
    <t>Orientamento all'utenza</t>
  </si>
  <si>
    <t>Soluzioni che favoriscano la soddisfazione del cliente, nel rispetto delle regole</t>
  </si>
  <si>
    <t>Raggiungimento di elevati livelli qualitativi del servizio</t>
  </si>
  <si>
    <t>Eseguire i compiti assegnati</t>
  </si>
  <si>
    <t>Autonomia</t>
  </si>
  <si>
    <t>Assolvere i compiti senza supervisione</t>
  </si>
  <si>
    <t>Miglioramento capacità professionali</t>
  </si>
  <si>
    <t>Disponibilità all'apprendimento continuo</t>
  </si>
  <si>
    <t>Superamento di schemi e posizioni consolidate</t>
  </si>
  <si>
    <t>Disponibliltà ai cambiamenti per accrescimento professionalità</t>
  </si>
  <si>
    <t>Rapportarsi in maniera costruttiva con i colleghi</t>
  </si>
  <si>
    <t>Capacità di contribuire alla progettazione e  attuazione di iniziative di miglioramento delle relazioni con gli interlocutori esterni</t>
  </si>
  <si>
    <t>Miglioramento dei processi di lavoro</t>
  </si>
  <si>
    <t>Disponibilità ad affrontare imprevisti ed emergenze</t>
  </si>
  <si>
    <t>Disponibilità ad adattare orri e presenza alle necessità organizzative</t>
  </si>
  <si>
    <t>Attitudine a ricercare soluzioni innovative non limitandosi alle procedure standard</t>
  </si>
  <si>
    <t>Svolgere i compiti assegnati in maniera accurata e con continuo impegno</t>
  </si>
  <si>
    <t>Programmare e organizzare le attività</t>
  </si>
  <si>
    <t>Ricercare gli errori e migliorare la propria prestazione</t>
  </si>
  <si>
    <t>Fornire contributi costruttivi per risoluzione di problematiche interpersonali</t>
  </si>
  <si>
    <t>Semplificazione dei procedimenti</t>
  </si>
  <si>
    <t>Chiarire gli obiettivi dell’ente, tradurli in piani operativi di azione, coordinare e ottimizzare le risorse impiegate</t>
  </si>
  <si>
    <t>Capacità direzionale, di responsabilizzazione e leadership</t>
  </si>
  <si>
    <t>Responsabilizzare i collaboratori, delegando competenze e responsabilità</t>
  </si>
  <si>
    <t>Curare le relazioni e costruire reti relazionali con gli interlocutori dell’Ente allo scopo di accrescerne la presenza e l’efficacia istituzionale</t>
  </si>
  <si>
    <t xml:space="preserve">Trasparenza e prevenzione della corruzione </t>
  </si>
  <si>
    <t>Capacità relazionali, di networking e orientamento all'utenza</t>
  </si>
  <si>
    <t>Analisi, problem solving, team working e innovatività</t>
  </si>
  <si>
    <t>Performance Ente</t>
  </si>
  <si>
    <t>Performance Servizio</t>
  </si>
  <si>
    <t>Differenziare le valutazioni coerentemente all'apporto dei singoli collaboratori</t>
  </si>
  <si>
    <t>Verificare rispetto obblighi normativi (D.Lgs. 33/2013 e L. 190/2012) su trasparenza e prevenzione corruzione: monitoraggio attività dei collaboratori e dei singoli Uffici</t>
  </si>
  <si>
    <t>Verificare rispetto obblighi normativi sulla tenuta della sezione Amministrazione trasparente dell'Ente</t>
  </si>
  <si>
    <t>Apportare i necessari correttivi in caso di obiettivi e/o target non performanti o realizzabili</t>
  </si>
  <si>
    <t>Lavorare in gruppo e collaborare con gli altri colleghi e le  unità organizzative dell’ente</t>
  </si>
  <si>
    <t>Stimolare l’innovazione a livello tecnologico, organizzativo e procedurale ottimizzando il know umano e tecnologico presente</t>
  </si>
  <si>
    <t>Mettere in atto soluzioni che, nel rispetto delle regole, favoriscano la soddisfazione del cliente e il raggiungimento di elevati livelli qualitativi del servizi</t>
  </si>
  <si>
    <t>Orientare i comportamenti interni e verso l'esterno coerentemente alle strategie dell'ente</t>
  </si>
  <si>
    <t>Contestualizzare i problemi individuando soluzioni idonee, evidenziando eventuali criticità di implementazione nonché le possibili azioni correttive</t>
  </si>
  <si>
    <t>Monitorare in corso d'anno i risultati rispetto ai target fissati</t>
  </si>
  <si>
    <t>1.1.1 ISR-Realizzazione programma delle attività approvato dal CdA</t>
  </si>
  <si>
    <t>1.1.2  ISR - Valutazione (giudizio: buono o +) di customer satisfaction sulle attività realizzate da ISR</t>
  </si>
  <si>
    <t>1.1.3 Presenza sulla stampa con dati economici</t>
  </si>
  <si>
    <t xml:space="preserve">Scheda di valutazione Dipendenti </t>
  </si>
  <si>
    <t>Scheda di valutazione Direttore</t>
  </si>
</sst>
</file>

<file path=xl/styles.xml><?xml version="1.0" encoding="utf-8"?>
<styleSheet xmlns="http://schemas.openxmlformats.org/spreadsheetml/2006/main">
  <numFmts count="3">
    <numFmt numFmtId="164" formatCode="0.0"/>
    <numFmt numFmtId="165" formatCode="[$-F800]dddd\,\ mmmm\ dd\,\ yyyy"/>
    <numFmt numFmtId="166" formatCode="0.0%"/>
  </numFmts>
  <fonts count="4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sz val="10"/>
      <color rgb="FF00B0F0"/>
      <name val="Calibri"/>
      <family val="2"/>
      <scheme val="minor"/>
    </font>
    <font>
      <sz val="16"/>
      <color rgb="FF00B0F0"/>
      <name val="Wingdings"/>
      <charset val="2"/>
    </font>
    <font>
      <b/>
      <sz val="10"/>
      <color theme="0"/>
      <name val="Calibri"/>
      <family val="2"/>
      <scheme val="minor"/>
    </font>
    <font>
      <sz val="10"/>
      <color theme="0"/>
      <name val="Calibri"/>
      <family val="2"/>
      <scheme val="minor"/>
    </font>
    <font>
      <sz val="14"/>
      <color theme="1"/>
      <name val="Wingdings"/>
      <charset val="2"/>
    </font>
    <font>
      <b/>
      <sz val="9"/>
      <color theme="0"/>
      <name val="Calibri"/>
      <family val="2"/>
      <scheme val="minor"/>
    </font>
    <font>
      <b/>
      <sz val="14"/>
      <color theme="0"/>
      <name val="Calibri"/>
      <family val="2"/>
      <scheme val="minor"/>
    </font>
    <font>
      <sz val="12"/>
      <color theme="1"/>
      <name val="Wingdings"/>
      <charset val="2"/>
    </font>
    <font>
      <b/>
      <u/>
      <sz val="8"/>
      <color theme="1"/>
      <name val="Calibri"/>
      <family val="2"/>
      <scheme val="minor"/>
    </font>
    <font>
      <sz val="10"/>
      <color rgb="FF002060"/>
      <name val="Wingdings 3"/>
      <family val="1"/>
      <charset val="2"/>
    </font>
    <font>
      <sz val="11"/>
      <color rgb="FFFF0000"/>
      <name val="Calibri"/>
      <family val="2"/>
      <scheme val="minor"/>
    </font>
    <font>
      <b/>
      <sz val="10"/>
      <color rgb="FFFF0000"/>
      <name val="Calibri"/>
      <family val="2"/>
      <scheme val="minor"/>
    </font>
    <font>
      <sz val="10"/>
      <color rgb="FFFF0000"/>
      <name val="Calibri"/>
      <family val="2"/>
      <scheme val="minor"/>
    </font>
    <font>
      <sz val="8"/>
      <color rgb="FFFF0000"/>
      <name val="Calibri"/>
      <family val="2"/>
      <scheme val="minor"/>
    </font>
    <font>
      <sz val="10"/>
      <color theme="1"/>
      <name val="Wingdings"/>
      <charset val="2"/>
    </font>
    <font>
      <sz val="10"/>
      <color theme="1"/>
      <name val="Wingdings 3"/>
      <family val="1"/>
      <charset val="2"/>
    </font>
    <font>
      <b/>
      <sz val="12"/>
      <color theme="1"/>
      <name val="Wingdings 3"/>
      <family val="1"/>
      <charset val="2"/>
    </font>
    <font>
      <b/>
      <sz val="9"/>
      <name val="Calibri"/>
      <family val="2"/>
      <scheme val="minor"/>
    </font>
    <font>
      <sz val="9"/>
      <color theme="1"/>
      <name val="Calibri"/>
      <family val="2"/>
      <scheme val="minor"/>
    </font>
    <font>
      <sz val="9"/>
      <name val="Calibri"/>
      <family val="2"/>
      <scheme val="minor"/>
    </font>
    <font>
      <sz val="8"/>
      <name val="Calibri"/>
      <family val="2"/>
      <scheme val="minor"/>
    </font>
    <font>
      <sz val="10"/>
      <name val="Calibri"/>
      <family val="2"/>
      <scheme val="minor"/>
    </font>
    <font>
      <sz val="11"/>
      <name val="Calibri"/>
      <family val="2"/>
      <scheme val="minor"/>
    </font>
    <font>
      <b/>
      <i/>
      <sz val="10"/>
      <color rgb="FFFF0000"/>
      <name val="Calibri"/>
      <family val="2"/>
      <scheme val="minor"/>
    </font>
    <font>
      <i/>
      <sz val="10"/>
      <color rgb="FFFF0000"/>
      <name val="Calibri"/>
      <family val="2"/>
      <scheme val="minor"/>
    </font>
    <font>
      <i/>
      <sz val="8"/>
      <name val="Calibri"/>
      <family val="2"/>
      <scheme val="minor"/>
    </font>
    <font>
      <i/>
      <sz val="10"/>
      <name val="Calibri"/>
      <family val="2"/>
      <scheme val="minor"/>
    </font>
    <font>
      <b/>
      <sz val="8"/>
      <name val="Calibri"/>
      <family val="2"/>
      <scheme val="minor"/>
    </font>
    <font>
      <b/>
      <sz val="11"/>
      <name val="Calibri"/>
      <family val="2"/>
      <scheme val="minor"/>
    </font>
    <font>
      <b/>
      <sz val="10"/>
      <color theme="1"/>
      <name val="Wingdings"/>
      <charset val="2"/>
    </font>
    <font>
      <b/>
      <i/>
      <sz val="10"/>
      <name val="Calibri"/>
      <family val="2"/>
      <scheme val="minor"/>
    </font>
    <font>
      <sz val="9"/>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2D050"/>
        <bgColor indexed="64"/>
      </patternFill>
    </fill>
    <fill>
      <patternFill patternType="solid">
        <fgColor theme="7" tint="0.39997558519241921"/>
        <bgColor indexed="64"/>
      </patternFill>
    </fill>
  </fills>
  <borders count="62">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style="dotted">
        <color theme="1" tint="0.499984740745262"/>
      </bottom>
      <diagonal/>
    </border>
    <border>
      <left/>
      <right style="thin">
        <color indexed="64"/>
      </right>
      <top style="thin">
        <color indexed="64"/>
      </top>
      <bottom style="dotted">
        <color theme="1" tint="0.499984740745262"/>
      </bottom>
      <diagonal/>
    </border>
    <border>
      <left/>
      <right/>
      <top style="dotted">
        <color theme="1" tint="0.499984740745262"/>
      </top>
      <bottom style="dotted">
        <color theme="1" tint="0.499984740745262"/>
      </bottom>
      <diagonal/>
    </border>
    <border>
      <left/>
      <right style="thin">
        <color indexed="64"/>
      </right>
      <top style="dotted">
        <color theme="1" tint="0.499984740745262"/>
      </top>
      <bottom style="dotted">
        <color theme="1" tint="0.499984740745262"/>
      </bottom>
      <diagonal/>
    </border>
    <border>
      <left/>
      <right/>
      <top style="dotted">
        <color theme="1" tint="0.499984740745262"/>
      </top>
      <bottom style="thin">
        <color indexed="64"/>
      </bottom>
      <diagonal/>
    </border>
    <border>
      <left/>
      <right style="thin">
        <color indexed="64"/>
      </right>
      <top style="dotted">
        <color theme="1" tint="0.499984740745262"/>
      </top>
      <bottom style="thin">
        <color indexed="64"/>
      </bottom>
      <diagonal/>
    </border>
    <border>
      <left/>
      <right/>
      <top/>
      <bottom style="dotted">
        <color theme="1" tint="0.499984740745262"/>
      </bottom>
      <diagonal/>
    </border>
    <border>
      <left/>
      <right style="thin">
        <color indexed="64"/>
      </right>
      <top/>
      <bottom style="dotted">
        <color theme="1" tint="0.499984740745262"/>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diagonal/>
    </border>
    <border>
      <left/>
      <right/>
      <top style="dotted">
        <color theme="1" tint="0.499984740745262"/>
      </top>
      <bottom/>
      <diagonal/>
    </border>
    <border>
      <left/>
      <right style="thin">
        <color indexed="64"/>
      </right>
      <top style="dotted">
        <color theme="1" tint="0.499984740745262"/>
      </top>
      <bottom/>
      <diagonal/>
    </border>
    <border>
      <left/>
      <right/>
      <top/>
      <bottom style="dotted">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medium">
        <color auto="1"/>
      </top>
      <bottom style="thin">
        <color indexed="64"/>
      </bottom>
      <diagonal/>
    </border>
    <border>
      <left style="thin">
        <color theme="0"/>
      </left>
      <right style="thin">
        <color theme="0"/>
      </right>
      <top style="medium">
        <color auto="1"/>
      </top>
      <bottom/>
      <diagonal/>
    </border>
    <border>
      <left style="thin">
        <color theme="0"/>
      </left>
      <right/>
      <top style="medium">
        <color auto="1"/>
      </top>
      <bottom/>
      <diagonal/>
    </border>
    <border>
      <left/>
      <right style="thin">
        <color theme="0"/>
      </right>
      <top style="medium">
        <color auto="1"/>
      </top>
      <bottom/>
      <diagonal/>
    </border>
    <border>
      <left style="dotted">
        <color theme="1" tint="0.499984740745262"/>
      </left>
      <right/>
      <top style="dotted">
        <color theme="1" tint="0.499984740745262"/>
      </top>
      <bottom style="dotted">
        <color theme="1" tint="0.499984740745262"/>
      </bottom>
      <diagonal/>
    </border>
    <border>
      <left/>
      <right style="dotted">
        <color theme="1" tint="0.499984740745262"/>
      </right>
      <top style="dotted">
        <color theme="1" tint="0.499984740745262"/>
      </top>
      <bottom style="dotted">
        <color theme="1" tint="0.499984740745262"/>
      </bottom>
      <diagonal/>
    </border>
    <border>
      <left style="thin">
        <color auto="1"/>
      </left>
      <right style="thin">
        <color auto="1"/>
      </right>
      <top style="thin">
        <color auto="1"/>
      </top>
      <bottom style="thin">
        <color auto="1"/>
      </bottom>
      <diagonal/>
    </border>
    <border>
      <left style="dotted">
        <color theme="1" tint="0.499984740745262"/>
      </left>
      <right/>
      <top style="dotted">
        <color theme="1" tint="0.499984740745262"/>
      </top>
      <bottom/>
      <diagonal/>
    </border>
    <border>
      <left/>
      <right style="dotted">
        <color theme="1" tint="0.499984740745262"/>
      </right>
      <top style="dotted">
        <color theme="1" tint="0.499984740745262"/>
      </top>
      <bottom/>
      <diagonal/>
    </border>
    <border>
      <left style="dotted">
        <color theme="1" tint="0.499984740745262"/>
      </left>
      <right/>
      <top/>
      <bottom/>
      <diagonal/>
    </border>
    <border>
      <left/>
      <right style="dotted">
        <color theme="1" tint="0.499984740745262"/>
      </right>
      <top/>
      <bottom/>
      <diagonal/>
    </border>
    <border>
      <left style="dotted">
        <color theme="1" tint="0.499984740745262"/>
      </left>
      <right/>
      <top/>
      <bottom style="dotted">
        <color theme="1" tint="0.499984740745262"/>
      </bottom>
      <diagonal/>
    </border>
    <border>
      <left/>
      <right style="dotted">
        <color theme="1" tint="0.499984740745262"/>
      </right>
      <top/>
      <bottom style="dotted">
        <color theme="1" tint="0.499984740745262"/>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2">
    <xf numFmtId="0" fontId="0" fillId="0" borderId="0"/>
    <xf numFmtId="9" fontId="1" fillId="0" borderId="0" applyFont="0" applyFill="0" applyBorder="0" applyAlignment="0" applyProtection="0"/>
  </cellStyleXfs>
  <cellXfs count="328">
    <xf numFmtId="0" fontId="0" fillId="0" borderId="0" xfId="0"/>
    <xf numFmtId="0" fontId="4" fillId="0" borderId="0" xfId="0" applyFont="1"/>
    <xf numFmtId="9" fontId="6" fillId="2" borderId="1" xfId="1" applyFont="1" applyFill="1" applyBorder="1" applyAlignment="1">
      <alignment horizontal="center"/>
    </xf>
    <xf numFmtId="164" fontId="4" fillId="0" borderId="0" xfId="0" applyNumberFormat="1" applyFont="1"/>
    <xf numFmtId="0" fontId="9" fillId="0" borderId="0" xfId="0" applyFont="1" applyAlignment="1">
      <alignment horizontal="center" vertical="center"/>
    </xf>
    <xf numFmtId="0" fontId="9" fillId="0" borderId="12" xfId="0" applyFont="1" applyBorder="1" applyAlignment="1">
      <alignment horizontal="center" vertical="center"/>
    </xf>
    <xf numFmtId="9" fontId="4" fillId="0" borderId="12" xfId="0" applyNumberFormat="1" applyFont="1" applyBorder="1" applyAlignment="1">
      <alignment horizontal="center" vertical="center"/>
    </xf>
    <xf numFmtId="0" fontId="4" fillId="0" borderId="0" xfId="0" applyFont="1" applyAlignment="1">
      <alignment vertical="center"/>
    </xf>
    <xf numFmtId="0" fontId="10" fillId="5" borderId="0" xfId="0" applyFont="1" applyFill="1" applyAlignment="1">
      <alignment vertical="center"/>
    </xf>
    <xf numFmtId="0" fontId="11" fillId="5" borderId="0" xfId="0" applyFont="1" applyFill="1" applyAlignment="1">
      <alignment vertical="center"/>
    </xf>
    <xf numFmtId="0" fontId="4" fillId="5" borderId="0" xfId="0" applyFont="1" applyFill="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9" fontId="4" fillId="0" borderId="3" xfId="1" applyFont="1" applyBorder="1" applyAlignment="1">
      <alignment horizontal="center" vertical="center"/>
    </xf>
    <xf numFmtId="9" fontId="4" fillId="0" borderId="3" xfId="1" applyFont="1" applyBorder="1" applyAlignment="1">
      <alignment vertical="center"/>
    </xf>
    <xf numFmtId="164" fontId="4" fillId="0" borderId="4" xfId="0" applyNumberFormat="1" applyFont="1" applyBorder="1" applyAlignment="1">
      <alignment vertical="center"/>
    </xf>
    <xf numFmtId="0" fontId="4" fillId="0" borderId="0" xfId="0" applyFont="1" applyBorder="1" applyAlignment="1">
      <alignment vertical="center"/>
    </xf>
    <xf numFmtId="9" fontId="4" fillId="0" borderId="5" xfId="1" applyFont="1" applyBorder="1" applyAlignment="1">
      <alignment horizontal="center" vertical="center"/>
    </xf>
    <xf numFmtId="9" fontId="4" fillId="0" borderId="5" xfId="1" applyFont="1" applyBorder="1" applyAlignment="1">
      <alignment vertical="center"/>
    </xf>
    <xf numFmtId="164" fontId="4" fillId="0" borderId="6" xfId="0" applyNumberFormat="1" applyFont="1" applyBorder="1" applyAlignment="1">
      <alignment vertical="center"/>
    </xf>
    <xf numFmtId="9" fontId="4" fillId="0" borderId="7" xfId="1" applyFont="1" applyBorder="1" applyAlignment="1">
      <alignment horizontal="center" vertical="center"/>
    </xf>
    <xf numFmtId="9" fontId="4" fillId="0" borderId="7" xfId="1" applyFont="1" applyBorder="1" applyAlignment="1">
      <alignment vertical="center"/>
    </xf>
    <xf numFmtId="164" fontId="4" fillId="0" borderId="8" xfId="0" applyNumberFormat="1" applyFont="1" applyBorder="1" applyAlignment="1">
      <alignment vertical="center"/>
    </xf>
    <xf numFmtId="0" fontId="4" fillId="0" borderId="12" xfId="0" applyFont="1" applyBorder="1" applyAlignment="1">
      <alignment vertical="center"/>
    </xf>
    <xf numFmtId="164" fontId="11" fillId="0" borderId="12" xfId="0" applyNumberFormat="1"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vertical="center"/>
    </xf>
    <xf numFmtId="9" fontId="6" fillId="0" borderId="3" xfId="1" applyFont="1" applyBorder="1" applyAlignment="1">
      <alignment horizontal="center" vertical="center"/>
    </xf>
    <xf numFmtId="0" fontId="8" fillId="0" borderId="0" xfId="0" applyFont="1" applyAlignment="1">
      <alignment vertical="center"/>
    </xf>
    <xf numFmtId="9" fontId="6" fillId="0" borderId="9" xfId="1" applyFont="1" applyBorder="1" applyAlignment="1">
      <alignment horizontal="center" vertical="center"/>
    </xf>
    <xf numFmtId="164" fontId="4" fillId="0" borderId="10" xfId="0" applyNumberFormat="1" applyFont="1" applyBorder="1" applyAlignment="1">
      <alignment vertical="center"/>
    </xf>
    <xf numFmtId="9" fontId="6" fillId="0" borderId="7" xfId="1" applyFont="1" applyBorder="1" applyAlignment="1">
      <alignment horizontal="center" vertical="center"/>
    </xf>
    <xf numFmtId="0" fontId="0" fillId="0" borderId="0" xfId="0" applyAlignment="1">
      <alignment vertical="center"/>
    </xf>
    <xf numFmtId="0" fontId="4" fillId="0" borderId="11" xfId="0" applyFont="1" applyBorder="1" applyAlignment="1">
      <alignment vertical="center"/>
    </xf>
    <xf numFmtId="9" fontId="6" fillId="0" borderId="26" xfId="1" applyFont="1" applyBorder="1" applyAlignment="1">
      <alignment horizontal="center" vertical="center"/>
    </xf>
    <xf numFmtId="164" fontId="4" fillId="0" borderId="27" xfId="0" applyNumberFormat="1" applyFont="1" applyBorder="1" applyAlignment="1">
      <alignment vertical="center"/>
    </xf>
    <xf numFmtId="9" fontId="4" fillId="0" borderId="1" xfId="1" applyFont="1" applyBorder="1" applyAlignment="1">
      <alignment horizontal="center" vertical="center"/>
    </xf>
    <xf numFmtId="0" fontId="4" fillId="0" borderId="1" xfId="0" applyFont="1" applyBorder="1" applyAlignment="1">
      <alignment vertical="center"/>
    </xf>
    <xf numFmtId="9" fontId="6" fillId="0" borderId="1" xfId="1" applyFont="1" applyBorder="1" applyAlignment="1">
      <alignment horizontal="center" vertical="center"/>
    </xf>
    <xf numFmtId="164" fontId="4" fillId="0" borderId="29" xfId="0" applyNumberFormat="1" applyFont="1" applyBorder="1" applyAlignment="1">
      <alignment vertical="center"/>
    </xf>
    <xf numFmtId="164" fontId="3" fillId="4" borderId="30" xfId="0" applyNumberFormat="1" applyFont="1" applyFill="1" applyBorder="1" applyAlignment="1">
      <alignment horizontal="center" vertical="center"/>
    </xf>
    <xf numFmtId="0" fontId="3" fillId="4" borderId="31" xfId="0" applyFont="1" applyFill="1" applyBorder="1" applyAlignment="1">
      <alignment horizontal="center" vertical="center"/>
    </xf>
    <xf numFmtId="164" fontId="3" fillId="4" borderId="32" xfId="0" applyNumberFormat="1" applyFont="1" applyFill="1" applyBorder="1" applyAlignment="1">
      <alignment horizontal="center" vertical="center"/>
    </xf>
    <xf numFmtId="0" fontId="6" fillId="2" borderId="33" xfId="0" applyFont="1" applyFill="1" applyBorder="1" applyAlignment="1">
      <alignment horizontal="center" vertical="center" wrapText="1"/>
    </xf>
    <xf numFmtId="0" fontId="0" fillId="0" borderId="15" xfId="0" applyBorder="1"/>
    <xf numFmtId="0" fontId="6" fillId="2" borderId="34" xfId="0" applyFont="1" applyFill="1" applyBorder="1" applyAlignment="1">
      <alignment horizontal="center" vertical="center" wrapText="1"/>
    </xf>
    <xf numFmtId="164" fontId="2" fillId="5" borderId="30" xfId="0" applyNumberFormat="1" applyFont="1" applyFill="1" applyBorder="1" applyAlignment="1">
      <alignment horizontal="center" vertical="center"/>
    </xf>
    <xf numFmtId="0" fontId="2" fillId="5" borderId="31" xfId="0" applyFont="1" applyFill="1" applyBorder="1" applyAlignment="1">
      <alignment horizontal="center" vertical="center"/>
    </xf>
    <xf numFmtId="164" fontId="2" fillId="5" borderId="32" xfId="0" applyNumberFormat="1" applyFont="1" applyFill="1" applyBorder="1" applyAlignment="1">
      <alignment horizontal="center" vertical="center"/>
    </xf>
    <xf numFmtId="0" fontId="4" fillId="0" borderId="17" xfId="0" applyFont="1" applyBorder="1" applyAlignment="1">
      <alignment vertical="center"/>
    </xf>
    <xf numFmtId="9" fontId="5" fillId="0" borderId="12" xfId="1" applyFont="1" applyBorder="1" applyAlignment="1">
      <alignment horizontal="center" vertical="center"/>
    </xf>
    <xf numFmtId="9" fontId="5" fillId="0" borderId="12" xfId="0" applyNumberFormat="1" applyFont="1" applyBorder="1" applyAlignment="1">
      <alignment horizontal="center" vertical="center"/>
    </xf>
    <xf numFmtId="0" fontId="4" fillId="4" borderId="0" xfId="0" applyFont="1" applyFill="1" applyAlignment="1">
      <alignment vertical="center"/>
    </xf>
    <xf numFmtId="0" fontId="13" fillId="4" borderId="0" xfId="0" applyFont="1" applyFill="1" applyAlignment="1">
      <alignment horizontal="left" vertical="center"/>
    </xf>
    <xf numFmtId="0" fontId="11" fillId="4" borderId="0" xfId="0" applyFont="1" applyFill="1" applyAlignment="1">
      <alignment vertical="center"/>
    </xf>
    <xf numFmtId="0" fontId="11" fillId="4" borderId="0" xfId="0" applyFont="1" applyFill="1" applyAlignment="1">
      <alignment horizontal="center" vertical="center"/>
    </xf>
    <xf numFmtId="0" fontId="14" fillId="5" borderId="0" xfId="0" applyFont="1" applyFill="1" applyAlignment="1">
      <alignment vertical="center"/>
    </xf>
    <xf numFmtId="0" fontId="5" fillId="0" borderId="2" xfId="0" applyFont="1" applyBorder="1" applyAlignment="1">
      <alignment horizontal="center" vertical="center"/>
    </xf>
    <xf numFmtId="165" fontId="4" fillId="7" borderId="0" xfId="0" applyNumberFormat="1" applyFont="1" applyFill="1" applyAlignment="1">
      <alignment vertical="center"/>
    </xf>
    <xf numFmtId="14" fontId="4" fillId="7" borderId="0" xfId="0" applyNumberFormat="1" applyFont="1" applyFill="1" applyAlignment="1">
      <alignment horizontal="center" vertical="center"/>
    </xf>
    <xf numFmtId="9" fontId="4" fillId="3" borderId="39" xfId="1" applyFont="1" applyFill="1" applyBorder="1" applyAlignment="1">
      <alignment horizontal="center"/>
    </xf>
    <xf numFmtId="164" fontId="4" fillId="0" borderId="39" xfId="0" applyNumberFormat="1" applyFont="1" applyBorder="1" applyAlignment="1">
      <alignment horizontal="center"/>
    </xf>
    <xf numFmtId="0" fontId="15" fillId="0" borderId="0" xfId="0" applyFont="1" applyAlignment="1">
      <alignment horizontal="right"/>
    </xf>
    <xf numFmtId="0" fontId="4" fillId="0" borderId="40" xfId="0" applyFont="1" applyBorder="1"/>
    <xf numFmtId="0" fontId="4" fillId="0" borderId="26" xfId="0" applyFont="1" applyBorder="1"/>
    <xf numFmtId="0" fontId="4" fillId="0" borderId="41" xfId="0" applyFont="1" applyBorder="1"/>
    <xf numFmtId="0" fontId="4" fillId="0" borderId="42" xfId="0" applyFont="1" applyBorder="1"/>
    <xf numFmtId="0" fontId="6" fillId="2" borderId="0" xfId="0" applyFont="1" applyFill="1" applyBorder="1"/>
    <xf numFmtId="0" fontId="4" fillId="0" borderId="43" xfId="0" applyFont="1" applyBorder="1"/>
    <xf numFmtId="0" fontId="4" fillId="0" borderId="42" xfId="0" applyFont="1" applyBorder="1" applyAlignment="1">
      <alignment horizontal="center" vertical="center"/>
    </xf>
    <xf numFmtId="0" fontId="6" fillId="2" borderId="0" xfId="0" applyFont="1" applyFill="1" applyBorder="1" applyAlignment="1">
      <alignment horizontal="center" vertical="center"/>
    </xf>
    <xf numFmtId="0" fontId="4" fillId="0" borderId="43" xfId="0" applyFont="1" applyBorder="1" applyAlignment="1">
      <alignment horizontal="center" vertical="center"/>
    </xf>
    <xf numFmtId="0" fontId="4" fillId="0" borderId="0" xfId="0" applyFont="1" applyBorder="1"/>
    <xf numFmtId="0" fontId="4" fillId="6" borderId="0" xfId="0" applyFont="1" applyFill="1" applyBorder="1"/>
    <xf numFmtId="0" fontId="6" fillId="6" borderId="0" xfId="0" applyFont="1" applyFill="1" applyBorder="1"/>
    <xf numFmtId="9" fontId="6" fillId="6" borderId="0" xfId="1" applyFont="1" applyFill="1" applyBorder="1" applyAlignment="1">
      <alignment horizontal="center"/>
    </xf>
    <xf numFmtId="0" fontId="0" fillId="0" borderId="42" xfId="0" applyBorder="1"/>
    <xf numFmtId="0" fontId="0" fillId="0" borderId="44" xfId="0" applyBorder="1"/>
    <xf numFmtId="0" fontId="0" fillId="0" borderId="9" xfId="0" applyBorder="1"/>
    <xf numFmtId="0" fontId="4" fillId="0" borderId="45" xfId="0" applyFont="1" applyBorder="1"/>
    <xf numFmtId="9" fontId="6" fillId="2" borderId="0" xfId="1" applyFont="1" applyFill="1" applyBorder="1" applyAlignment="1">
      <alignment horizontal="center"/>
    </xf>
    <xf numFmtId="0" fontId="6" fillId="0" borderId="42" xfId="0" applyFont="1" applyBorder="1"/>
    <xf numFmtId="0" fontId="4" fillId="2" borderId="0" xfId="0" applyFont="1" applyFill="1" applyBorder="1"/>
    <xf numFmtId="0" fontId="4" fillId="2" borderId="0" xfId="0" applyFont="1" applyFill="1" applyBorder="1" applyAlignment="1">
      <alignment horizontal="center" vertical="center"/>
    </xf>
    <xf numFmtId="0" fontId="6" fillId="2" borderId="1" xfId="0" applyFont="1" applyFill="1" applyBorder="1"/>
    <xf numFmtId="0" fontId="7" fillId="6" borderId="0" xfId="0" applyFont="1" applyFill="1" applyBorder="1" applyAlignment="1">
      <alignment horizontal="left" vertical="center" wrapText="1"/>
    </xf>
    <xf numFmtId="0" fontId="7" fillId="2" borderId="0" xfId="0" applyFont="1" applyFill="1" applyBorder="1" applyAlignment="1">
      <alignment horizontal="center"/>
    </xf>
    <xf numFmtId="0" fontId="16" fillId="2" borderId="0" xfId="0" applyFont="1" applyFill="1" applyBorder="1"/>
    <xf numFmtId="0" fontId="0" fillId="6" borderId="0" xfId="0" applyFill="1" applyBorder="1"/>
    <xf numFmtId="0" fontId="6" fillId="6" borderId="1" xfId="0" applyFont="1" applyFill="1" applyBorder="1"/>
    <xf numFmtId="9" fontId="6" fillId="6" borderId="1" xfId="1" applyFont="1" applyFill="1" applyBorder="1" applyAlignment="1">
      <alignment horizontal="center"/>
    </xf>
    <xf numFmtId="0" fontId="17" fillId="0" borderId="0" xfId="0" applyFont="1" applyAlignment="1">
      <alignment horizontal="left" vertical="center"/>
    </xf>
    <xf numFmtId="0" fontId="3" fillId="0" borderId="0" xfId="0" applyFont="1"/>
    <xf numFmtId="0" fontId="5" fillId="0" borderId="2" xfId="0" applyFont="1" applyBorder="1" applyAlignment="1">
      <alignment horizontal="center" vertical="center"/>
    </xf>
    <xf numFmtId="0" fontId="9" fillId="0" borderId="0" xfId="0" applyFont="1" applyAlignment="1">
      <alignment horizontal="center" vertical="center"/>
    </xf>
    <xf numFmtId="9" fontId="0" fillId="0" borderId="0" xfId="0" applyNumberFormat="1"/>
    <xf numFmtId="0" fontId="5" fillId="0" borderId="18" xfId="0" applyFont="1" applyBorder="1"/>
    <xf numFmtId="0" fontId="6" fillId="0" borderId="33" xfId="0" applyFont="1" applyFill="1" applyBorder="1" applyAlignment="1">
      <alignment horizontal="center" vertical="center" wrapText="1"/>
    </xf>
    <xf numFmtId="9" fontId="5" fillId="0" borderId="4" xfId="1" applyFont="1" applyBorder="1" applyAlignment="1">
      <alignment horizontal="center"/>
    </xf>
    <xf numFmtId="9" fontId="5" fillId="0" borderId="6" xfId="1" applyFont="1" applyBorder="1" applyAlignment="1">
      <alignment horizontal="center"/>
    </xf>
    <xf numFmtId="9" fontId="5" fillId="0" borderId="8" xfId="1" applyFont="1" applyBorder="1" applyAlignment="1">
      <alignment horizontal="center"/>
    </xf>
    <xf numFmtId="0" fontId="5" fillId="0" borderId="0" xfId="0" applyFont="1"/>
    <xf numFmtId="164" fontId="5" fillId="0" borderId="4" xfId="0" applyNumberFormat="1" applyFont="1" applyBorder="1" applyAlignment="1">
      <alignment horizontal="center"/>
    </xf>
    <xf numFmtId="164" fontId="5" fillId="0" borderId="6" xfId="0" applyNumberFormat="1" applyFont="1" applyBorder="1" applyAlignment="1">
      <alignment horizontal="center"/>
    </xf>
    <xf numFmtId="164" fontId="5" fillId="0" borderId="8" xfId="0" applyNumberFormat="1" applyFont="1" applyBorder="1" applyAlignment="1">
      <alignment horizontal="center"/>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4" fillId="3" borderId="0" xfId="0" applyFont="1" applyFill="1"/>
    <xf numFmtId="0" fontId="4" fillId="8" borderId="46" xfId="0" applyFont="1" applyFill="1" applyBorder="1"/>
    <xf numFmtId="0" fontId="4" fillId="8" borderId="47" xfId="0" applyFont="1" applyFill="1" applyBorder="1"/>
    <xf numFmtId="0" fontId="4" fillId="8" borderId="48" xfId="0" applyFont="1" applyFill="1" applyBorder="1"/>
    <xf numFmtId="0" fontId="6" fillId="8" borderId="46" xfId="0" applyFont="1" applyFill="1" applyBorder="1" applyAlignment="1">
      <alignment horizontal="center" vertical="center" wrapText="1"/>
    </xf>
    <xf numFmtId="0" fontId="6" fillId="8" borderId="47" xfId="0" applyFont="1" applyFill="1" applyBorder="1" applyAlignment="1">
      <alignment horizontal="center" vertical="center" wrapText="1"/>
    </xf>
    <xf numFmtId="0" fontId="6" fillId="8" borderId="48" xfId="0" applyFont="1" applyFill="1" applyBorder="1" applyAlignment="1">
      <alignment horizontal="center" vertical="center" wrapText="1"/>
    </xf>
    <xf numFmtId="9" fontId="4" fillId="8" borderId="39" xfId="1" applyFont="1" applyFill="1" applyBorder="1" applyAlignment="1">
      <alignment horizontal="center"/>
    </xf>
    <xf numFmtId="0" fontId="20" fillId="0" borderId="11" xfId="0" applyFont="1" applyBorder="1" applyAlignment="1">
      <alignment vertical="center"/>
    </xf>
    <xf numFmtId="9" fontId="21" fillId="0" borderId="3" xfId="1" applyFont="1" applyBorder="1" applyAlignment="1">
      <alignment horizontal="center" vertical="center"/>
    </xf>
    <xf numFmtId="164" fontId="20" fillId="0" borderId="4" xfId="0" applyNumberFormat="1" applyFont="1" applyBorder="1" applyAlignment="1">
      <alignment vertical="center"/>
    </xf>
    <xf numFmtId="0" fontId="20" fillId="0" borderId="0" xfId="0" applyFont="1" applyBorder="1" applyAlignment="1">
      <alignment vertical="center"/>
    </xf>
    <xf numFmtId="9" fontId="21" fillId="0" borderId="9" xfId="1" applyFont="1" applyBorder="1" applyAlignment="1">
      <alignment horizontal="center" vertical="center"/>
    </xf>
    <xf numFmtId="164" fontId="20" fillId="0" borderId="10" xfId="0" applyNumberFormat="1" applyFont="1" applyBorder="1" applyAlignment="1">
      <alignment vertical="center"/>
    </xf>
    <xf numFmtId="0" fontId="20" fillId="0" borderId="2" xfId="0" applyFont="1" applyBorder="1" applyAlignment="1">
      <alignment vertical="center"/>
    </xf>
    <xf numFmtId="9" fontId="21" fillId="0" borderId="7" xfId="1" applyFont="1" applyBorder="1" applyAlignment="1">
      <alignment horizontal="center" vertical="center"/>
    </xf>
    <xf numFmtId="164" fontId="20" fillId="0" borderId="8" xfId="0" applyNumberFormat="1" applyFont="1" applyBorder="1" applyAlignment="1">
      <alignment vertical="center"/>
    </xf>
    <xf numFmtId="0" fontId="4" fillId="9" borderId="0" xfId="0" applyFont="1" applyFill="1" applyAlignment="1">
      <alignment vertical="center"/>
    </xf>
    <xf numFmtId="0" fontId="4" fillId="10" borderId="0" xfId="0" applyFont="1" applyFill="1" applyAlignment="1">
      <alignment vertical="center"/>
    </xf>
    <xf numFmtId="0" fontId="4" fillId="9" borderId="0" xfId="0" applyFont="1" applyFill="1" applyAlignment="1">
      <alignment horizontal="right" vertical="center"/>
    </xf>
    <xf numFmtId="0" fontId="4" fillId="10" borderId="0" xfId="0" applyFont="1" applyFill="1" applyAlignment="1">
      <alignment horizontal="right" vertical="center"/>
    </xf>
    <xf numFmtId="166" fontId="25" fillId="9" borderId="0" xfId="1" applyNumberFormat="1" applyFont="1" applyFill="1" applyBorder="1" applyAlignment="1">
      <alignment horizontal="center" vertical="center"/>
    </xf>
    <xf numFmtId="166" fontId="25" fillId="10" borderId="0" xfId="1" applyNumberFormat="1" applyFont="1" applyFill="1" applyBorder="1" applyAlignment="1">
      <alignment horizontal="center" vertical="center"/>
    </xf>
    <xf numFmtId="0" fontId="22" fillId="0" borderId="0" xfId="0" applyFont="1" applyAlignment="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9" fontId="4" fillId="0" borderId="0" xfId="1" applyFont="1" applyBorder="1" applyAlignment="1">
      <alignment horizontal="center" vertical="center"/>
    </xf>
    <xf numFmtId="9" fontId="4" fillId="0" borderId="11" xfId="1" applyFont="1" applyBorder="1" applyAlignment="1">
      <alignment horizontal="center" vertical="center"/>
    </xf>
    <xf numFmtId="9" fontId="4" fillId="0" borderId="2" xfId="1" applyFont="1" applyBorder="1" applyAlignment="1">
      <alignment horizontal="center" vertical="center"/>
    </xf>
    <xf numFmtId="0" fontId="9" fillId="0" borderId="0" xfId="0" applyFont="1" applyAlignment="1">
      <alignment horizontal="center" vertical="center"/>
    </xf>
    <xf numFmtId="0" fontId="5" fillId="0" borderId="2" xfId="0" applyFont="1" applyBorder="1" applyAlignment="1">
      <alignment horizontal="center" vertical="center"/>
    </xf>
    <xf numFmtId="164" fontId="27" fillId="9" borderId="0" xfId="0" applyNumberFormat="1" applyFont="1" applyFill="1" applyBorder="1" applyAlignment="1">
      <alignment horizontal="center" vertical="center"/>
    </xf>
    <xf numFmtId="0" fontId="27" fillId="9" borderId="0" xfId="0" applyFont="1" applyFill="1" applyBorder="1" applyAlignment="1">
      <alignment horizontal="center" vertical="center"/>
    </xf>
    <xf numFmtId="164" fontId="27" fillId="10" borderId="0" xfId="0" applyNumberFormat="1" applyFont="1" applyFill="1" applyBorder="1" applyAlignment="1">
      <alignment horizontal="center" vertical="center"/>
    </xf>
    <xf numFmtId="0" fontId="27" fillId="10" borderId="0" xfId="0" applyFont="1" applyFill="1" applyBorder="1" applyAlignment="1">
      <alignment horizontal="center" vertical="center"/>
    </xf>
    <xf numFmtId="9" fontId="28" fillId="0" borderId="3" xfId="1" applyFont="1" applyBorder="1" applyAlignment="1">
      <alignment horizontal="center" vertical="center"/>
    </xf>
    <xf numFmtId="164" fontId="29" fillId="0" borderId="4" xfId="0" applyNumberFormat="1" applyFont="1" applyBorder="1" applyAlignment="1">
      <alignment vertical="center"/>
    </xf>
    <xf numFmtId="9" fontId="28" fillId="0" borderId="9" xfId="1" applyFont="1" applyBorder="1" applyAlignment="1">
      <alignment horizontal="center" vertical="center"/>
    </xf>
    <xf numFmtId="164" fontId="29" fillId="0" borderId="10" xfId="0" applyNumberFormat="1" applyFont="1" applyBorder="1" applyAlignment="1">
      <alignment vertical="center"/>
    </xf>
    <xf numFmtId="164" fontId="4" fillId="0" borderId="0" xfId="0" applyNumberFormat="1" applyFont="1" applyAlignment="1">
      <alignment vertical="center"/>
    </xf>
    <xf numFmtId="166" fontId="4" fillId="0" borderId="0" xfId="1" applyNumberFormat="1" applyFont="1" applyAlignment="1">
      <alignment vertical="center"/>
    </xf>
    <xf numFmtId="0" fontId="32" fillId="0" borderId="11" xfId="0" applyFont="1" applyBorder="1" applyAlignment="1">
      <alignment vertical="center"/>
    </xf>
    <xf numFmtId="0" fontId="32" fillId="0" borderId="0" xfId="0" applyFont="1" applyBorder="1" applyAlignment="1">
      <alignment vertical="center"/>
    </xf>
    <xf numFmtId="0" fontId="32" fillId="0" borderId="2" xfId="0" applyFont="1" applyBorder="1" applyAlignment="1">
      <alignment vertical="center"/>
    </xf>
    <xf numFmtId="9" fontId="33" fillId="0" borderId="3" xfId="1" applyFont="1" applyBorder="1" applyAlignment="1">
      <alignment horizontal="center" vertical="center"/>
    </xf>
    <xf numFmtId="164" fontId="34" fillId="0" borderId="4" xfId="0" applyNumberFormat="1" applyFont="1" applyBorder="1" applyAlignment="1">
      <alignment vertical="center"/>
    </xf>
    <xf numFmtId="9" fontId="33" fillId="0" borderId="9" xfId="1" applyFont="1" applyBorder="1" applyAlignment="1">
      <alignment horizontal="center" vertical="center"/>
    </xf>
    <xf numFmtId="164" fontId="34" fillId="0" borderId="10" xfId="0" applyNumberFormat="1" applyFont="1" applyBorder="1" applyAlignment="1">
      <alignment vertical="center"/>
    </xf>
    <xf numFmtId="9" fontId="33" fillId="0" borderId="7" xfId="1" applyFont="1" applyBorder="1" applyAlignment="1">
      <alignment horizontal="center" vertical="center"/>
    </xf>
    <xf numFmtId="164" fontId="34" fillId="0" borderId="8" xfId="0" applyNumberFormat="1" applyFont="1" applyBorder="1" applyAlignment="1">
      <alignmen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56" xfId="0" applyFont="1" applyBorder="1" applyAlignment="1">
      <alignment horizontal="left" vertical="center"/>
    </xf>
    <xf numFmtId="0" fontId="37" fillId="0" borderId="0" xfId="0" applyFont="1" applyAlignment="1">
      <alignment horizontal="center" vertical="center"/>
    </xf>
    <xf numFmtId="164" fontId="38" fillId="0" borderId="0" xfId="0" applyNumberFormat="1" applyFont="1" applyAlignment="1">
      <alignment vertical="center"/>
    </xf>
    <xf numFmtId="9" fontId="4" fillId="0" borderId="2" xfId="1" applyFont="1" applyBorder="1" applyAlignment="1">
      <alignment horizontal="center" vertical="center"/>
    </xf>
    <xf numFmtId="0" fontId="4" fillId="0" borderId="56" xfId="0" applyFont="1" applyBorder="1" applyAlignment="1">
      <alignment horizontal="left" vertical="center"/>
    </xf>
    <xf numFmtId="164" fontId="4" fillId="0" borderId="57" xfId="0" applyNumberFormat="1" applyFont="1" applyBorder="1" applyAlignment="1">
      <alignment vertical="center"/>
    </xf>
    <xf numFmtId="166" fontId="4" fillId="0" borderId="11" xfId="1" applyNumberFormat="1" applyFont="1" applyBorder="1" applyAlignment="1">
      <alignment horizontal="center" vertical="center"/>
    </xf>
    <xf numFmtId="166" fontId="4" fillId="0" borderId="24" xfId="1" applyNumberFormat="1" applyFont="1" applyBorder="1" applyAlignment="1">
      <alignment horizontal="center" vertical="center"/>
    </xf>
    <xf numFmtId="9" fontId="4" fillId="0" borderId="2" xfId="1" applyFont="1" applyBorder="1" applyAlignment="1">
      <alignment horizontal="center" vertical="center"/>
    </xf>
    <xf numFmtId="9" fontId="26" fillId="0" borderId="28" xfId="1" applyFont="1" applyBorder="1" applyAlignment="1">
      <alignment horizontal="left" vertical="center" wrapText="1"/>
    </xf>
    <xf numFmtId="9" fontId="27" fillId="0" borderId="20" xfId="1" applyFont="1" applyBorder="1" applyAlignment="1">
      <alignment horizontal="left" vertical="center" wrapText="1"/>
    </xf>
    <xf numFmtId="9" fontId="27" fillId="0" borderId="3" xfId="1" applyFont="1" applyBorder="1" applyAlignment="1">
      <alignment horizontal="center" vertical="center"/>
    </xf>
    <xf numFmtId="164" fontId="27" fillId="0" borderId="4" xfId="0" applyNumberFormat="1" applyFont="1" applyBorder="1" applyAlignment="1">
      <alignment vertical="center"/>
    </xf>
    <xf numFmtId="9" fontId="27" fillId="0" borderId="22" xfId="1" applyFont="1" applyBorder="1" applyAlignment="1">
      <alignment horizontal="left" vertical="center" wrapText="1"/>
    </xf>
    <xf numFmtId="0" fontId="27" fillId="0" borderId="22" xfId="0" applyFont="1" applyBorder="1" applyAlignment="1">
      <alignment horizontal="left" vertical="center" wrapText="1"/>
    </xf>
    <xf numFmtId="9" fontId="27" fillId="0" borderId="9" xfId="1" applyFont="1" applyBorder="1" applyAlignment="1">
      <alignment horizontal="center" vertical="center"/>
    </xf>
    <xf numFmtId="164" fontId="27" fillId="0" borderId="10" xfId="0" applyNumberFormat="1" applyFont="1" applyBorder="1" applyAlignment="1">
      <alignment vertical="center"/>
    </xf>
    <xf numFmtId="0" fontId="39" fillId="0" borderId="22" xfId="0" applyFont="1" applyBorder="1" applyAlignment="1">
      <alignment horizontal="left" vertical="center" wrapText="1"/>
    </xf>
    <xf numFmtId="9" fontId="39" fillId="0" borderId="24" xfId="1" applyFont="1" applyBorder="1" applyAlignment="1">
      <alignment horizontal="left" vertical="center" wrapText="1"/>
    </xf>
    <xf numFmtId="0" fontId="39" fillId="0" borderId="24" xfId="0" applyFont="1" applyBorder="1" applyAlignment="1">
      <alignment horizontal="left" vertical="center" wrapText="1"/>
    </xf>
    <xf numFmtId="9" fontId="39" fillId="0" borderId="7" xfId="1" applyFont="1" applyBorder="1" applyAlignment="1">
      <alignment horizontal="center" vertical="center"/>
    </xf>
    <xf numFmtId="164" fontId="39" fillId="0" borderId="8" xfId="0" applyNumberFormat="1" applyFont="1" applyBorder="1" applyAlignment="1">
      <alignment vertical="center"/>
    </xf>
    <xf numFmtId="9" fontId="26" fillId="0" borderId="20" xfId="1" applyFont="1" applyBorder="1" applyAlignment="1">
      <alignment horizontal="left" vertical="center" wrapText="1"/>
    </xf>
    <xf numFmtId="9" fontId="26" fillId="0" borderId="3" xfId="1" applyFont="1" applyBorder="1" applyAlignment="1">
      <alignment horizontal="center" vertical="center"/>
    </xf>
    <xf numFmtId="164" fontId="26" fillId="0" borderId="4" xfId="0" applyNumberFormat="1" applyFont="1" applyBorder="1" applyAlignment="1">
      <alignment vertical="center"/>
    </xf>
    <xf numFmtId="9" fontId="26" fillId="0" borderId="22" xfId="1" applyFont="1" applyBorder="1" applyAlignment="1">
      <alignment horizontal="left" vertical="center" wrapText="1"/>
    </xf>
    <xf numFmtId="0" fontId="26" fillId="0" borderId="22" xfId="0" applyFont="1" applyBorder="1" applyAlignment="1">
      <alignment horizontal="left" vertical="center" wrapText="1"/>
    </xf>
    <xf numFmtId="9" fontId="26" fillId="0" borderId="9" xfId="1" applyFont="1" applyBorder="1" applyAlignment="1">
      <alignment horizontal="center" vertical="center"/>
    </xf>
    <xf numFmtId="164" fontId="26" fillId="0" borderId="10" xfId="0" applyNumberFormat="1" applyFont="1" applyBorder="1" applyAlignment="1">
      <alignment vertical="center"/>
    </xf>
    <xf numFmtId="9" fontId="26" fillId="0" borderId="24" xfId="1" applyFont="1" applyBorder="1" applyAlignment="1">
      <alignment horizontal="left" vertical="center" wrapText="1"/>
    </xf>
    <xf numFmtId="0" fontId="26" fillId="0" borderId="24" xfId="0" applyFont="1" applyBorder="1" applyAlignment="1">
      <alignment horizontal="left" vertical="center" wrapText="1"/>
    </xf>
    <xf numFmtId="9" fontId="26" fillId="0" borderId="7" xfId="1" applyFont="1" applyBorder="1" applyAlignment="1">
      <alignment horizontal="center" vertical="center"/>
    </xf>
    <xf numFmtId="164" fontId="26" fillId="0" borderId="8" xfId="0" applyNumberFormat="1" applyFont="1" applyBorder="1" applyAlignment="1">
      <alignment vertical="center"/>
    </xf>
    <xf numFmtId="9" fontId="34" fillId="0" borderId="3" xfId="1" applyFont="1" applyBorder="1" applyAlignment="1">
      <alignment horizontal="center" vertical="center"/>
    </xf>
    <xf numFmtId="9" fontId="34" fillId="0" borderId="9" xfId="1" applyFont="1" applyBorder="1" applyAlignment="1">
      <alignment horizontal="center" vertical="center"/>
    </xf>
    <xf numFmtId="9" fontId="4" fillId="0" borderId="1" xfId="1" applyFont="1" applyBorder="1" applyAlignment="1">
      <alignment vertical="center"/>
    </xf>
    <xf numFmtId="9" fontId="20" fillId="0" borderId="3" xfId="1" applyFont="1" applyBorder="1" applyAlignment="1">
      <alignment horizontal="center" vertical="center"/>
    </xf>
    <xf numFmtId="9" fontId="20" fillId="0" borderId="9" xfId="1" applyFont="1" applyBorder="1" applyAlignment="1">
      <alignment horizontal="center" vertical="center"/>
    </xf>
    <xf numFmtId="9" fontId="4" fillId="0" borderId="9" xfId="1" applyFont="1" applyBorder="1" applyAlignment="1">
      <alignment horizontal="center" vertical="center"/>
    </xf>
    <xf numFmtId="0" fontId="4" fillId="0" borderId="18" xfId="0" applyFont="1" applyBorder="1" applyAlignment="1">
      <alignment horizontal="left" vertical="center"/>
    </xf>
    <xf numFmtId="0" fontId="4" fillId="0" borderId="1" xfId="0" applyFont="1" applyBorder="1" applyAlignment="1">
      <alignment horizontal="left" vertical="center"/>
    </xf>
    <xf numFmtId="164" fontId="4" fillId="0" borderId="59" xfId="0" applyNumberFormat="1" applyFont="1" applyBorder="1" applyAlignment="1">
      <alignment vertical="center"/>
    </xf>
    <xf numFmtId="164" fontId="4" fillId="0" borderId="60" xfId="0" applyNumberFormat="1" applyFont="1" applyBorder="1" applyAlignment="1">
      <alignment vertical="center"/>
    </xf>
    <xf numFmtId="9" fontId="4" fillId="0" borderId="11" xfId="1" applyFont="1" applyBorder="1" applyAlignment="1">
      <alignment vertical="center"/>
    </xf>
    <xf numFmtId="166" fontId="4" fillId="0" borderId="22" xfId="1" applyNumberFormat="1" applyFont="1" applyBorder="1" applyAlignment="1">
      <alignment horizontal="center" vertical="center"/>
    </xf>
    <xf numFmtId="9" fontId="4" fillId="0" borderId="22" xfId="1" applyFont="1" applyBorder="1" applyAlignment="1">
      <alignment vertical="center"/>
    </xf>
    <xf numFmtId="9" fontId="4" fillId="0" borderId="24" xfId="1" applyFont="1" applyBorder="1" applyAlignment="1">
      <alignment vertical="center"/>
    </xf>
    <xf numFmtId="164" fontId="4" fillId="0" borderId="61" xfId="0" applyNumberFormat="1" applyFont="1" applyBorder="1" applyAlignment="1">
      <alignment vertical="center"/>
    </xf>
    <xf numFmtId="166" fontId="4" fillId="8" borderId="39" xfId="1" applyNumberFormat="1" applyFont="1" applyFill="1" applyBorder="1" applyAlignment="1">
      <alignment horizontal="center"/>
    </xf>
    <xf numFmtId="0" fontId="7" fillId="6" borderId="0"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7" fillId="8" borderId="0" xfId="0" applyFont="1" applyFill="1" applyAlignment="1">
      <alignment horizontal="center" vertical="center"/>
    </xf>
    <xf numFmtId="0" fontId="4" fillId="0" borderId="54" xfId="0" applyFont="1" applyBorder="1" applyAlignment="1">
      <alignment horizontal="center" vertical="center" textRotation="90"/>
    </xf>
    <xf numFmtId="165" fontId="4" fillId="7" borderId="11" xfId="0" applyNumberFormat="1" applyFont="1" applyFill="1" applyBorder="1" applyAlignment="1">
      <alignment horizontal="center"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9" fontId="4" fillId="0" borderId="11" xfId="1" applyFont="1" applyBorder="1" applyAlignment="1">
      <alignment horizontal="center" vertical="center"/>
    </xf>
    <xf numFmtId="9" fontId="4" fillId="0" borderId="2" xfId="1" applyFont="1" applyBorder="1" applyAlignment="1">
      <alignment horizontal="center" vertical="center"/>
    </xf>
    <xf numFmtId="9" fontId="4" fillId="0" borderId="20" xfId="1" applyFont="1" applyBorder="1" applyAlignment="1">
      <alignment horizontal="left" vertical="center" wrapText="1"/>
    </xf>
    <xf numFmtId="9" fontId="4" fillId="0" borderId="24" xfId="1" applyFont="1" applyBorder="1" applyAlignment="1">
      <alignment horizontal="left" vertical="center" wrapText="1"/>
    </xf>
    <xf numFmtId="0" fontId="6" fillId="2" borderId="0" xfId="0" applyFont="1" applyFill="1" applyBorder="1" applyAlignment="1">
      <alignment horizontal="center" wrapText="1"/>
    </xf>
    <xf numFmtId="9" fontId="20" fillId="0" borderId="22" xfId="1" applyFont="1" applyBorder="1" applyAlignment="1">
      <alignment horizontal="left" vertical="center" wrapText="1"/>
    </xf>
    <xf numFmtId="0" fontId="20" fillId="0" borderId="22" xfId="0" applyFont="1" applyBorder="1" applyAlignment="1">
      <alignment horizontal="left" vertical="center" wrapText="1"/>
    </xf>
    <xf numFmtId="0" fontId="9" fillId="0" borderId="0" xfId="0" applyFont="1" applyAlignment="1">
      <alignment horizontal="center" vertical="center"/>
    </xf>
    <xf numFmtId="0" fontId="7" fillId="2" borderId="12" xfId="0" applyFont="1" applyFill="1" applyBorder="1" applyAlignment="1">
      <alignment horizontal="center" vertical="center" wrapText="1"/>
    </xf>
    <xf numFmtId="0" fontId="6" fillId="0" borderId="37" xfId="0" applyFont="1" applyBorder="1" applyAlignment="1">
      <alignment horizontal="left" vertical="top" wrapText="1"/>
    </xf>
    <xf numFmtId="0" fontId="6" fillId="0" borderId="5" xfId="0" applyFont="1" applyBorder="1" applyAlignment="1">
      <alignment horizontal="left" vertical="top" wrapText="1"/>
    </xf>
    <xf numFmtId="0" fontId="6" fillId="0" borderId="38" xfId="0" applyFont="1" applyBorder="1" applyAlignment="1">
      <alignment horizontal="left" vertical="top" wrapText="1"/>
    </xf>
    <xf numFmtId="0" fontId="5" fillId="0" borderId="2" xfId="0" applyFont="1" applyBorder="1" applyAlignment="1">
      <alignment horizontal="center" vertical="center"/>
    </xf>
    <xf numFmtId="0" fontId="5" fillId="4" borderId="13" xfId="0" applyFont="1" applyFill="1" applyBorder="1" applyAlignment="1">
      <alignment horizontal="center" vertical="center" textRotation="90"/>
    </xf>
    <xf numFmtId="0" fontId="5" fillId="4" borderId="15" xfId="0" applyFont="1" applyFill="1" applyBorder="1" applyAlignment="1">
      <alignment horizontal="center" vertical="center" textRotation="90"/>
    </xf>
    <xf numFmtId="0" fontId="5" fillId="4" borderId="16" xfId="0" applyFont="1" applyFill="1" applyBorder="1" applyAlignment="1">
      <alignment horizontal="center" vertical="center" textRotation="90"/>
    </xf>
    <xf numFmtId="0" fontId="5" fillId="4" borderId="52" xfId="0" applyFont="1" applyFill="1" applyBorder="1" applyAlignment="1">
      <alignment horizontal="center" vertical="center" textRotation="90"/>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19" fillId="0" borderId="55" xfId="0" applyFont="1" applyBorder="1" applyAlignment="1">
      <alignment horizontal="left" vertical="center" wrapText="1"/>
    </xf>
    <xf numFmtId="0" fontId="19" fillId="0" borderId="16" xfId="0" applyFont="1" applyBorder="1" applyAlignment="1">
      <alignment horizontal="left" vertical="center" wrapText="1"/>
    </xf>
    <xf numFmtId="9" fontId="20" fillId="0" borderId="11" xfId="1" applyFont="1" applyBorder="1" applyAlignment="1">
      <alignment horizontal="center" vertical="center"/>
    </xf>
    <xf numFmtId="9" fontId="20" fillId="0" borderId="0" xfId="1" applyFont="1" applyBorder="1" applyAlignment="1">
      <alignment horizontal="center" vertical="center"/>
    </xf>
    <xf numFmtId="9" fontId="20" fillId="0" borderId="20" xfId="1" applyFont="1" applyBorder="1" applyAlignment="1">
      <alignment horizontal="left" vertical="center" wrapText="1"/>
    </xf>
    <xf numFmtId="0" fontId="5" fillId="0" borderId="16" xfId="0" applyFont="1" applyBorder="1" applyAlignment="1">
      <alignment horizontal="left" vertical="center" wrapText="1"/>
    </xf>
    <xf numFmtId="9" fontId="4" fillId="0" borderId="0" xfId="1" applyFont="1" applyBorder="1" applyAlignment="1">
      <alignment horizontal="center" vertical="center"/>
    </xf>
    <xf numFmtId="9" fontId="4" fillId="0" borderId="22" xfId="1" applyFont="1" applyBorder="1" applyAlignment="1">
      <alignment horizontal="left" vertical="center" wrapText="1"/>
    </xf>
    <xf numFmtId="0" fontId="4" fillId="0" borderId="22"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xf>
    <xf numFmtId="9" fontId="4" fillId="0" borderId="2" xfId="1" applyFont="1" applyBorder="1" applyAlignment="1">
      <alignment horizontal="left" vertical="center" wrapText="1"/>
    </xf>
    <xf numFmtId="0" fontId="5" fillId="0" borderId="0" xfId="0" applyFont="1" applyBorder="1" applyAlignment="1">
      <alignment horizontal="left" vertical="center"/>
    </xf>
    <xf numFmtId="0" fontId="3" fillId="4" borderId="49" xfId="0" applyFont="1" applyFill="1" applyBorder="1" applyAlignment="1">
      <alignment horizontal="center" vertical="center" textRotation="90"/>
    </xf>
    <xf numFmtId="0" fontId="3" fillId="4" borderId="50" xfId="0" applyFont="1" applyFill="1" applyBorder="1" applyAlignment="1">
      <alignment horizontal="center" vertical="center" textRotation="90"/>
    </xf>
    <xf numFmtId="0" fontId="3" fillId="4" borderId="51" xfId="0" applyFont="1" applyFill="1" applyBorder="1" applyAlignment="1">
      <alignment horizontal="center" vertical="center" textRotation="90"/>
    </xf>
    <xf numFmtId="0" fontId="4" fillId="4" borderId="14" xfId="0" applyFont="1" applyFill="1" applyBorder="1" applyAlignment="1">
      <alignment horizontal="center" vertical="center" textRotation="90" wrapText="1"/>
    </xf>
    <xf numFmtId="0" fontId="4" fillId="4" borderId="0" xfId="0" applyFont="1" applyFill="1" applyBorder="1" applyAlignment="1">
      <alignment horizontal="center" vertical="center" textRotation="90" wrapText="1"/>
    </xf>
    <xf numFmtId="0" fontId="4" fillId="4" borderId="12" xfId="0" applyFont="1" applyFill="1" applyBorder="1" applyAlignment="1">
      <alignment horizontal="center" vertical="center" textRotation="90" wrapText="1"/>
    </xf>
    <xf numFmtId="0" fontId="4" fillId="0" borderId="18" xfId="0" applyFont="1" applyBorder="1" applyAlignment="1">
      <alignment horizontal="left" vertical="center"/>
    </xf>
    <xf numFmtId="0" fontId="4" fillId="0" borderId="1" xfId="0" applyFont="1" applyBorder="1" applyAlignment="1">
      <alignment horizontal="left" vertical="center"/>
    </xf>
    <xf numFmtId="0" fontId="4" fillId="4" borderId="0" xfId="0" applyFont="1" applyFill="1" applyBorder="1" applyAlignment="1">
      <alignment horizontal="center" vertical="center" textRotation="90"/>
    </xf>
    <xf numFmtId="0" fontId="4" fillId="4" borderId="12" xfId="0" applyFont="1" applyFill="1" applyBorder="1" applyAlignment="1">
      <alignment horizontal="center" vertical="center" textRotation="90"/>
    </xf>
    <xf numFmtId="0" fontId="4" fillId="0" borderId="5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9" fontId="6" fillId="0" borderId="22" xfId="1" applyFont="1" applyBorder="1" applyAlignment="1">
      <alignment horizontal="left" vertical="center" wrapText="1"/>
    </xf>
    <xf numFmtId="0" fontId="0" fillId="0" borderId="22" xfId="0" applyBorder="1" applyAlignment="1">
      <alignment horizontal="left" vertical="center" wrapText="1"/>
    </xf>
    <xf numFmtId="9" fontId="6" fillId="0" borderId="24" xfId="1" applyFont="1" applyBorder="1" applyAlignment="1">
      <alignment horizontal="left" vertical="center" wrapText="1"/>
    </xf>
    <xf numFmtId="0" fontId="0" fillId="0" borderId="24" xfId="0" applyBorder="1" applyAlignment="1">
      <alignment horizontal="left" vertical="center" wrapText="1"/>
    </xf>
    <xf numFmtId="0" fontId="6" fillId="2" borderId="12" xfId="0" applyFont="1" applyFill="1" applyBorder="1" applyAlignment="1">
      <alignment horizontal="center" wrapText="1"/>
    </xf>
    <xf numFmtId="9" fontId="6" fillId="0" borderId="25" xfId="1" applyFont="1" applyBorder="1" applyAlignment="1">
      <alignment horizontal="left" vertical="center" wrapText="1"/>
    </xf>
    <xf numFmtId="0" fontId="0" fillId="0" borderId="25" xfId="0" applyBorder="1" applyAlignment="1">
      <alignment horizontal="left" vertical="center" wrapText="1"/>
    </xf>
    <xf numFmtId="9" fontId="6" fillId="0" borderId="28" xfId="1" applyFont="1" applyBorder="1" applyAlignment="1">
      <alignment horizontal="left" vertical="center" wrapText="1"/>
    </xf>
    <xf numFmtId="0" fontId="5" fillId="0" borderId="11" xfId="0" applyFont="1" applyBorder="1" applyAlignment="1">
      <alignment horizontal="left" vertical="center"/>
    </xf>
    <xf numFmtId="9" fontId="6" fillId="0" borderId="20" xfId="1" applyFont="1" applyBorder="1" applyAlignment="1">
      <alignment horizontal="left" vertical="center" wrapText="1"/>
    </xf>
    <xf numFmtId="0" fontId="5" fillId="4" borderId="17" xfId="0" applyFont="1" applyFill="1" applyBorder="1" applyAlignment="1">
      <alignment horizontal="center" vertical="center" textRotation="90"/>
    </xf>
    <xf numFmtId="0" fontId="5" fillId="4" borderId="53" xfId="0" applyFont="1" applyFill="1" applyBorder="1" applyAlignment="1">
      <alignment horizontal="center" vertical="center" textRotation="90"/>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19" fillId="0" borderId="56" xfId="0" applyFont="1" applyBorder="1" applyAlignment="1">
      <alignment horizontal="left" vertical="center" wrapText="1"/>
    </xf>
    <xf numFmtId="9" fontId="20" fillId="0" borderId="2" xfId="1" applyFont="1" applyBorder="1" applyAlignment="1">
      <alignment horizontal="center" vertical="center"/>
    </xf>
    <xf numFmtId="9" fontId="21" fillId="0" borderId="20" xfId="1" applyFont="1" applyBorder="1" applyAlignment="1">
      <alignment horizontal="left" vertical="center" wrapText="1"/>
    </xf>
    <xf numFmtId="9" fontId="21" fillId="0" borderId="22" xfId="1" applyFont="1" applyBorder="1" applyAlignment="1">
      <alignment horizontal="left" vertical="center" wrapText="1"/>
    </xf>
    <xf numFmtId="0" fontId="18" fillId="0" borderId="22" xfId="0" applyFont="1" applyBorder="1" applyAlignment="1">
      <alignment horizontal="left" vertical="center" wrapText="1"/>
    </xf>
    <xf numFmtId="9" fontId="21" fillId="0" borderId="24" xfId="1" applyFont="1" applyBorder="1" applyAlignment="1">
      <alignment horizontal="left" vertical="center" wrapText="1"/>
    </xf>
    <xf numFmtId="0" fontId="18" fillId="0" borderId="24" xfId="0" applyFont="1" applyBorder="1" applyAlignment="1">
      <alignment horizontal="left" vertical="center" wrapText="1"/>
    </xf>
    <xf numFmtId="0" fontId="11" fillId="5" borderId="0" xfId="0" applyFont="1" applyFill="1" applyAlignment="1">
      <alignment horizontal="center" vertical="center"/>
    </xf>
    <xf numFmtId="0" fontId="4" fillId="9" borderId="0" xfId="0" applyFont="1" applyFill="1" applyAlignment="1">
      <alignment horizontal="center" vertical="center" textRotation="180" wrapText="1"/>
    </xf>
    <xf numFmtId="0" fontId="4" fillId="10" borderId="0" xfId="0" applyFont="1" applyFill="1" applyAlignment="1">
      <alignment horizontal="center" vertical="center" textRotation="180" wrapText="1"/>
    </xf>
    <xf numFmtId="0" fontId="4" fillId="10" borderId="0" xfId="0" applyFont="1" applyFill="1" applyAlignment="1">
      <alignment horizontal="center" vertical="center" textRotation="180"/>
    </xf>
    <xf numFmtId="9" fontId="28" fillId="0" borderId="22" xfId="1" applyFont="1" applyBorder="1" applyAlignment="1">
      <alignment horizontal="left" vertical="center" wrapText="1"/>
    </xf>
    <xf numFmtId="0" fontId="30" fillId="0" borderId="22" xfId="0" applyFont="1" applyBorder="1" applyAlignment="1">
      <alignment horizontal="left" vertical="center" wrapText="1"/>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9" fontId="28" fillId="0" borderId="20" xfId="1" applyFont="1" applyBorder="1" applyAlignment="1">
      <alignment horizontal="left" vertical="center" wrapText="1"/>
    </xf>
    <xf numFmtId="0" fontId="4" fillId="0" borderId="55" xfId="0" applyFont="1" applyBorder="1" applyAlignment="1">
      <alignment horizontal="left" vertical="center"/>
    </xf>
    <xf numFmtId="0" fontId="4" fillId="0" borderId="16" xfId="0" applyFont="1" applyBorder="1" applyAlignment="1">
      <alignment horizontal="left" vertical="center"/>
    </xf>
    <xf numFmtId="0" fontId="4" fillId="0" borderId="56" xfId="0" applyFont="1" applyBorder="1" applyAlignment="1">
      <alignment horizontal="left" vertical="center"/>
    </xf>
    <xf numFmtId="0" fontId="31" fillId="0" borderId="55" xfId="0" applyFont="1" applyBorder="1" applyAlignment="1">
      <alignment horizontal="left" vertical="center" wrapText="1"/>
    </xf>
    <xf numFmtId="0" fontId="31" fillId="0" borderId="11" xfId="0" applyFont="1" applyBorder="1" applyAlignment="1">
      <alignment horizontal="left" vertical="center" wrapText="1"/>
    </xf>
    <xf numFmtId="0" fontId="31" fillId="0" borderId="16" xfId="0" applyFont="1" applyBorder="1" applyAlignment="1">
      <alignment horizontal="left" vertical="center" wrapText="1"/>
    </xf>
    <xf numFmtId="0" fontId="31" fillId="0" borderId="0" xfId="0" applyFont="1" applyBorder="1" applyAlignment="1">
      <alignment horizontal="left" vertical="center" wrapText="1"/>
    </xf>
    <xf numFmtId="0" fontId="31" fillId="0" borderId="56" xfId="0" applyFont="1" applyBorder="1" applyAlignment="1">
      <alignment horizontal="left" vertical="center" wrapText="1"/>
    </xf>
    <xf numFmtId="0" fontId="31" fillId="0" borderId="2" xfId="0" applyFont="1" applyBorder="1" applyAlignment="1">
      <alignment horizontal="left" vertical="center" wrapText="1"/>
    </xf>
    <xf numFmtId="9" fontId="35" fillId="0" borderId="22" xfId="1" applyFont="1" applyBorder="1" applyAlignment="1">
      <alignment horizontal="left" vertical="center" wrapText="1"/>
    </xf>
    <xf numFmtId="0" fontId="36" fillId="0" borderId="22" xfId="0" applyFont="1" applyBorder="1" applyAlignment="1">
      <alignment horizontal="left" vertical="center" wrapText="1"/>
    </xf>
    <xf numFmtId="9" fontId="35" fillId="0" borderId="20" xfId="1" applyFont="1" applyBorder="1" applyAlignment="1">
      <alignment horizontal="left" vertical="center" wrapText="1"/>
    </xf>
    <xf numFmtId="9" fontId="35" fillId="0" borderId="24" xfId="1" applyFont="1" applyBorder="1" applyAlignment="1">
      <alignment horizontal="left" vertical="center" wrapText="1"/>
    </xf>
    <xf numFmtId="0" fontId="36" fillId="0" borderId="24" xfId="0" applyFont="1" applyBorder="1" applyAlignment="1">
      <alignment horizontal="left" vertical="center" wrapText="1"/>
    </xf>
    <xf numFmtId="9" fontId="34" fillId="0" borderId="20" xfId="1" applyFont="1" applyBorder="1" applyAlignment="1">
      <alignment horizontal="left" vertical="center" wrapText="1"/>
    </xf>
    <xf numFmtId="9" fontId="34" fillId="0" borderId="22" xfId="1" applyFont="1" applyBorder="1" applyAlignment="1">
      <alignment horizontal="left" vertical="center" wrapText="1"/>
    </xf>
    <xf numFmtId="0" fontId="34" fillId="0" borderId="22" xfId="0" applyFont="1" applyBorder="1" applyAlignment="1">
      <alignment horizontal="left" vertical="center" wrapText="1"/>
    </xf>
    <xf numFmtId="0" fontId="4" fillId="4" borderId="13" xfId="0" applyFont="1" applyFill="1" applyBorder="1" applyAlignment="1">
      <alignment horizontal="center" vertical="center" textRotation="90" wrapText="1"/>
    </xf>
    <xf numFmtId="0" fontId="4" fillId="4" borderId="16" xfId="0" applyFont="1" applyFill="1" applyBorder="1" applyAlignment="1">
      <alignment horizontal="center" vertical="center" textRotation="90" wrapText="1"/>
    </xf>
    <xf numFmtId="0" fontId="4" fillId="4" borderId="17" xfId="0" applyFont="1" applyFill="1" applyBorder="1" applyAlignment="1">
      <alignment horizontal="center" vertical="center" textRotation="90" wrapText="1"/>
    </xf>
    <xf numFmtId="0" fontId="4" fillId="0" borderId="55" xfId="0" applyFont="1" applyBorder="1" applyAlignment="1">
      <alignment horizontal="left" vertical="center" wrapText="1"/>
    </xf>
    <xf numFmtId="0" fontId="4" fillId="0" borderId="16" xfId="0" applyFont="1" applyBorder="1" applyAlignment="1">
      <alignment horizontal="left" vertical="center" wrapText="1"/>
    </xf>
    <xf numFmtId="0" fontId="5" fillId="0" borderId="55" xfId="0" applyFont="1" applyBorder="1" applyAlignment="1">
      <alignment horizontal="left" vertical="center"/>
    </xf>
    <xf numFmtId="0" fontId="5" fillId="0" borderId="16" xfId="0" applyFont="1" applyBorder="1" applyAlignment="1">
      <alignment horizontal="left" vertical="center"/>
    </xf>
  </cellXfs>
  <cellStyles count="2">
    <cellStyle name="Normale" xfId="0" builtinId="0"/>
    <cellStyle name="Percentuale" xfId="1" builtinId="5"/>
  </cellStyles>
  <dxfs count="39">
    <dxf>
      <font>
        <color theme="0"/>
      </font>
      <fill>
        <patternFill>
          <bgColor rgb="FFFF0000"/>
        </patternFill>
      </fill>
    </dxf>
    <dxf>
      <font>
        <color theme="0"/>
      </font>
      <fill>
        <patternFill patternType="gray0625"/>
      </fill>
    </dxf>
    <dxf>
      <font>
        <b/>
        <i val="0"/>
      </font>
    </dxf>
    <dxf>
      <fill>
        <patternFill patternType="lightUp"/>
      </fill>
    </dxf>
    <dxf>
      <fill>
        <patternFill patternType="lightUp"/>
      </fill>
    </dxf>
    <dxf>
      <fill>
        <patternFill patternType="lightUp"/>
      </fill>
    </dxf>
    <dxf>
      <fill>
        <patternFill patternType="lightUp"/>
      </fill>
    </dxf>
    <dxf>
      <font>
        <color theme="0"/>
      </font>
      <fill>
        <patternFill>
          <bgColor rgb="FFFF0000"/>
        </patternFill>
      </fill>
    </dxf>
    <dxf>
      <font>
        <color theme="0"/>
      </font>
      <fill>
        <patternFill patternType="gray0625"/>
      </fill>
    </dxf>
    <dxf>
      <font>
        <b/>
        <i val="0"/>
      </fon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FFC000"/>
        </patternFill>
      </fill>
    </dxf>
    <dxf>
      <fill>
        <patternFill patternType="lightUp"/>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P$22" lockText="1" noThreeD="1"/>
</file>

<file path=xl/ctrlProps/ctrlProp10.xml><?xml version="1.0" encoding="utf-8"?>
<formControlPr xmlns="http://schemas.microsoft.com/office/spreadsheetml/2009/9/main" objectType="CheckBox" fmlaLink="$P$48" lockText="1" noThreeD="1"/>
</file>

<file path=xl/ctrlProps/ctrlProp2.xml><?xml version="1.0" encoding="utf-8"?>
<formControlPr xmlns="http://schemas.microsoft.com/office/spreadsheetml/2009/9/main" objectType="CheckBox" checked="Checked" fmlaLink="$P$27" lockText="1" noThreeD="1"/>
</file>

<file path=xl/ctrlProps/ctrlProp3.xml><?xml version="1.0" encoding="utf-8"?>
<formControlPr xmlns="http://schemas.microsoft.com/office/spreadsheetml/2009/9/main" objectType="CheckBox" checked="Checked" fmlaLink="$P$32" lockText="1" noThreeD="1"/>
</file>

<file path=xl/ctrlProps/ctrlProp4.xml><?xml version="1.0" encoding="utf-8"?>
<formControlPr xmlns="http://schemas.microsoft.com/office/spreadsheetml/2009/9/main" objectType="CheckBox" fmlaLink="$P$37" lockText="1" noThreeD="1"/>
</file>

<file path=xl/ctrlProps/ctrlProp5.xml><?xml version="1.0" encoding="utf-8"?>
<formControlPr xmlns="http://schemas.microsoft.com/office/spreadsheetml/2009/9/main" objectType="CheckBox" checked="Checked" fmlaLink="$P$43" lockText="1" noThreeD="1"/>
</file>

<file path=xl/ctrlProps/ctrlProp6.xml><?xml version="1.0" encoding="utf-8"?>
<formControlPr xmlns="http://schemas.microsoft.com/office/spreadsheetml/2009/9/main" objectType="CheckBox" fmlaLink="$P$29" lockText="1" noThreeD="1"/>
</file>

<file path=xl/ctrlProps/ctrlProp7.xml><?xml version="1.0" encoding="utf-8"?>
<formControlPr xmlns="http://schemas.microsoft.com/office/spreadsheetml/2009/9/main" objectType="CheckBox" checked="Checked" fmlaLink="$P$34" lockText="1" noThreeD="1"/>
</file>

<file path=xl/ctrlProps/ctrlProp8.xml><?xml version="1.0" encoding="utf-8"?>
<formControlPr xmlns="http://schemas.microsoft.com/office/spreadsheetml/2009/9/main" objectType="CheckBox" checked="Checked" fmlaLink="$P$39" lockText="1" noThreeD="1"/>
</file>

<file path=xl/ctrlProps/ctrlProp9.xml><?xml version="1.0" encoding="utf-8"?>
<formControlPr xmlns="http://schemas.microsoft.com/office/spreadsheetml/2009/9/main" objectType="CheckBox" checked="Checked" fmlaLink="$P$4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4.jpe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4.jpe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4.jpe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5.png"/><Relationship Id="rId7"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4.jpe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5.png"/><Relationship Id="rId7"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4.jpeg"/><Relationship Id="rId5" Type="http://schemas.openxmlformats.org/officeDocument/2006/relationships/image" Target="../media/image7.png"/><Relationship Id="rId4" Type="http://schemas.openxmlformats.org/officeDocument/2006/relationships/image" Target="../media/image6.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4</xdr:col>
      <xdr:colOff>185316</xdr:colOff>
      <xdr:row>2</xdr:row>
      <xdr:rowOff>104197</xdr:rowOff>
    </xdr:from>
    <xdr:to>
      <xdr:col>4</xdr:col>
      <xdr:colOff>537412</xdr:colOff>
      <xdr:row>3</xdr:row>
      <xdr:rowOff>24503</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2214555" y="104197"/>
          <a:ext cx="352096" cy="293024"/>
        </a:xfrm>
        <a:prstGeom prst="rect">
          <a:avLst/>
        </a:prstGeom>
      </xdr:spPr>
    </xdr:pic>
    <xdr:clientData/>
  </xdr:twoCellAnchor>
  <xdr:twoCellAnchor editAs="oneCell">
    <xdr:from>
      <xdr:col>5</xdr:col>
      <xdr:colOff>252469</xdr:colOff>
      <xdr:row>3</xdr:row>
      <xdr:rowOff>42952</xdr:rowOff>
    </xdr:from>
    <xdr:to>
      <xdr:col>5</xdr:col>
      <xdr:colOff>675185</xdr:colOff>
      <xdr:row>3</xdr:row>
      <xdr:rowOff>356687</xdr:rowOff>
    </xdr:to>
    <xdr:pic>
      <xdr:nvPicPr>
        <xdr:cNvPr id="4" name="Immagine 3"/>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3921665" y="746974"/>
          <a:ext cx="422716" cy="313735"/>
        </a:xfrm>
        <a:prstGeom prst="rect">
          <a:avLst/>
        </a:prstGeom>
      </xdr:spPr>
    </xdr:pic>
    <xdr:clientData/>
  </xdr:twoCellAnchor>
  <xdr:twoCellAnchor editAs="oneCell">
    <xdr:from>
      <xdr:col>3</xdr:col>
      <xdr:colOff>215348</xdr:colOff>
      <xdr:row>2</xdr:row>
      <xdr:rowOff>73221</xdr:rowOff>
    </xdr:from>
    <xdr:to>
      <xdr:col>3</xdr:col>
      <xdr:colOff>539348</xdr:colOff>
      <xdr:row>3</xdr:row>
      <xdr:rowOff>24503</xdr:rowOff>
    </xdr:to>
    <xdr:pic>
      <xdr:nvPicPr>
        <xdr:cNvPr id="3" name="Immagine 2"/>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1532283" y="73221"/>
          <a:ext cx="324000" cy="324000"/>
        </a:xfrm>
        <a:prstGeom prst="rect">
          <a:avLst/>
        </a:prstGeom>
      </xdr:spPr>
    </xdr:pic>
    <xdr:clientData/>
  </xdr:twoCellAnchor>
  <xdr:twoCellAnchor editAs="oneCell">
    <xdr:from>
      <xdr:col>2</xdr:col>
      <xdr:colOff>248479</xdr:colOff>
      <xdr:row>2</xdr:row>
      <xdr:rowOff>107674</xdr:rowOff>
    </xdr:from>
    <xdr:to>
      <xdr:col>2</xdr:col>
      <xdr:colOff>572479</xdr:colOff>
      <xdr:row>3</xdr:row>
      <xdr:rowOff>36775</xdr:rowOff>
    </xdr:to>
    <xdr:pic>
      <xdr:nvPicPr>
        <xdr:cNvPr id="9" name="Immagine 8"/>
        <xdr:cNvPicPr>
          <a:picLocks noChangeAspect="1"/>
        </xdr:cNvPicPr>
      </xdr:nvPicPr>
      <xdr:blipFill rotWithShape="1">
        <a:blip xmlns:r="http://schemas.openxmlformats.org/officeDocument/2006/relationships" r:embed="rId4" cstate="print">
          <a:extLst>
            <a:ext uri="{28A0092B-C50C-407E-A947-70E740481C1C}">
              <a14:useLocalDpi xmlns="" xmlns:a14="http://schemas.microsoft.com/office/drawing/2010/main" val="0"/>
            </a:ext>
          </a:extLst>
        </a:blip>
        <a:srcRect r="77494"/>
        <a:stretch/>
      </xdr:blipFill>
      <xdr:spPr>
        <a:xfrm>
          <a:off x="1780762" y="438978"/>
          <a:ext cx="324000" cy="301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107673</xdr:colOff>
      <xdr:row>25</xdr:row>
      <xdr:rowOff>124239</xdr:rowOff>
    </xdr:from>
    <xdr:to>
      <xdr:col>2</xdr:col>
      <xdr:colOff>572661</xdr:colOff>
      <xdr:row>25</xdr:row>
      <xdr:rowOff>469348</xdr:rowOff>
    </xdr:to>
    <xdr:pic>
      <xdr:nvPicPr>
        <xdr:cNvPr id="2" name="Immagin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698223" y="5772564"/>
          <a:ext cx="464988" cy="345109"/>
        </a:xfrm>
        <a:prstGeom prst="rect">
          <a:avLst/>
        </a:prstGeom>
      </xdr:spPr>
    </xdr:pic>
    <xdr:clientData/>
  </xdr:twoCellAnchor>
  <xdr:twoCellAnchor editAs="oneCell">
    <xdr:from>
      <xdr:col>2</xdr:col>
      <xdr:colOff>107673</xdr:colOff>
      <xdr:row>11</xdr:row>
      <xdr:rowOff>132521</xdr:rowOff>
    </xdr:from>
    <xdr:to>
      <xdr:col>2</xdr:col>
      <xdr:colOff>494979</xdr:colOff>
      <xdr:row>11</xdr:row>
      <xdr:rowOff>386267</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698223" y="3771071"/>
          <a:ext cx="387306" cy="322326"/>
        </a:xfrm>
        <a:prstGeom prst="rect">
          <a:avLst/>
        </a:prstGeom>
      </xdr:spPr>
    </xdr:pic>
    <xdr:clientData/>
  </xdr:twoCellAnchor>
  <xdr:twoCellAnchor editAs="oneCell">
    <xdr:from>
      <xdr:col>11</xdr:col>
      <xdr:colOff>127170</xdr:colOff>
      <xdr:row>6</xdr:row>
      <xdr:rowOff>202049</xdr:rowOff>
    </xdr:from>
    <xdr:to>
      <xdr:col>12</xdr:col>
      <xdr:colOff>262416</xdr:colOff>
      <xdr:row>6</xdr:row>
      <xdr:rowOff>256457</xdr:rowOff>
    </xdr:to>
    <xdr:pic>
      <xdr:nvPicPr>
        <xdr:cNvPr id="4" name="Immagin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8337720" y="2068949"/>
          <a:ext cx="268596" cy="267768"/>
        </a:xfrm>
        <a:prstGeom prst="rect">
          <a:avLst/>
        </a:prstGeom>
      </xdr:spPr>
    </xdr:pic>
    <xdr:clientData/>
  </xdr:twoCellAnchor>
  <xdr:twoCellAnchor editAs="oneCell">
    <xdr:from>
      <xdr:col>11</xdr:col>
      <xdr:colOff>128787</xdr:colOff>
      <xdr:row>11</xdr:row>
      <xdr:rowOff>276632</xdr:rowOff>
    </xdr:from>
    <xdr:to>
      <xdr:col>12</xdr:col>
      <xdr:colOff>260800</xdr:colOff>
      <xdr:row>12</xdr:row>
      <xdr:rowOff>638</xdr:rowOff>
    </xdr:to>
    <xdr:pic>
      <xdr:nvPicPr>
        <xdr:cNvPr id="5" name="Immagine 4"/>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8339337" y="3915182"/>
          <a:ext cx="265363" cy="220153"/>
        </a:xfrm>
        <a:prstGeom prst="rect">
          <a:avLst/>
        </a:prstGeom>
      </xdr:spPr>
    </xdr:pic>
    <xdr:clientData/>
  </xdr:twoCellAnchor>
  <xdr:twoCellAnchor editAs="oneCell">
    <xdr:from>
      <xdr:col>11</xdr:col>
      <xdr:colOff>49696</xdr:colOff>
      <xdr:row>25</xdr:row>
      <xdr:rowOff>190500</xdr:rowOff>
    </xdr:from>
    <xdr:to>
      <xdr:col>12</xdr:col>
      <xdr:colOff>339890</xdr:colOff>
      <xdr:row>25</xdr:row>
      <xdr:rowOff>504235</xdr:rowOff>
    </xdr:to>
    <xdr:pic>
      <xdr:nvPicPr>
        <xdr:cNvPr id="6" name="Immagin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8260246" y="5838825"/>
          <a:ext cx="423544" cy="313735"/>
        </a:xfrm>
        <a:prstGeom prst="rect">
          <a:avLst/>
        </a:prstGeom>
      </xdr:spPr>
    </xdr:pic>
    <xdr:clientData/>
  </xdr:twoCellAnchor>
  <xdr:twoCellAnchor editAs="oneCell">
    <xdr:from>
      <xdr:col>2</xdr:col>
      <xdr:colOff>108040</xdr:colOff>
      <xdr:row>6</xdr:row>
      <xdr:rowOff>99755</xdr:rowOff>
    </xdr:from>
    <xdr:to>
      <xdr:col>2</xdr:col>
      <xdr:colOff>464440</xdr:colOff>
      <xdr:row>6</xdr:row>
      <xdr:rowOff>258035</xdr:rowOff>
    </xdr:to>
    <xdr:pic>
      <xdr:nvPicPr>
        <xdr:cNvPr id="7" name="Immagine 6"/>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698590" y="1966655"/>
          <a:ext cx="356400" cy="356400"/>
        </a:xfrm>
        <a:prstGeom prst="rect">
          <a:avLst/>
        </a:prstGeom>
      </xdr:spPr>
    </xdr:pic>
    <xdr:clientData/>
  </xdr:twoCellAnchor>
  <xdr:twoCellAnchor editAs="oneCell">
    <xdr:from>
      <xdr:col>2</xdr:col>
      <xdr:colOff>99758</xdr:colOff>
      <xdr:row>2</xdr:row>
      <xdr:rowOff>58340</xdr:rowOff>
    </xdr:from>
    <xdr:to>
      <xdr:col>2</xdr:col>
      <xdr:colOff>423758</xdr:colOff>
      <xdr:row>2</xdr:row>
      <xdr:rowOff>261099</xdr:rowOff>
    </xdr:to>
    <xdr:pic>
      <xdr:nvPicPr>
        <xdr:cNvPr id="8" name="Immagine 7"/>
        <xdr:cNvPicPr>
          <a:picLocks noChangeAspect="1"/>
        </xdr:cNvPicPr>
      </xdr:nvPicPr>
      <xdr:blipFill rotWithShape="1">
        <a:blip xmlns:r="http://schemas.openxmlformats.org/officeDocument/2006/relationships" r:embed="rId6" cstate="print">
          <a:extLst>
            <a:ext uri="{28A0092B-C50C-407E-A947-70E740481C1C}">
              <a14:useLocalDpi xmlns="" xmlns:a14="http://schemas.microsoft.com/office/drawing/2010/main" val="0"/>
            </a:ext>
          </a:extLst>
        </a:blip>
        <a:srcRect r="77494"/>
        <a:stretch/>
      </xdr:blipFill>
      <xdr:spPr>
        <a:xfrm>
          <a:off x="690308" y="506015"/>
          <a:ext cx="324000" cy="301819"/>
        </a:xfrm>
        <a:prstGeom prst="rect">
          <a:avLst/>
        </a:prstGeom>
      </xdr:spPr>
    </xdr:pic>
    <xdr:clientData/>
  </xdr:twoCellAnchor>
  <xdr:twoCellAnchor editAs="oneCell">
    <xdr:from>
      <xdr:col>11</xdr:col>
      <xdr:colOff>127170</xdr:colOff>
      <xdr:row>2</xdr:row>
      <xdr:rowOff>104412</xdr:rowOff>
    </xdr:from>
    <xdr:to>
      <xdr:col>12</xdr:col>
      <xdr:colOff>262416</xdr:colOff>
      <xdr:row>2</xdr:row>
      <xdr:rowOff>262409</xdr:rowOff>
    </xdr:to>
    <xdr:pic>
      <xdr:nvPicPr>
        <xdr:cNvPr id="9" name="Immagine 8"/>
        <xdr:cNvPicPr>
          <a:picLocks noChangeAspect="1"/>
        </xdr:cNvPicPr>
      </xdr:nvPicPr>
      <xdr:blipFill rotWithShape="1">
        <a:blip xmlns:r="http://schemas.openxmlformats.org/officeDocument/2006/relationships" r:embed="rId7" cstate="print">
          <a:extLst>
            <a:ext uri="{28A0092B-C50C-407E-A947-70E740481C1C}">
              <a14:useLocalDpi xmlns="" xmlns:a14="http://schemas.microsoft.com/office/drawing/2010/main" val="0"/>
            </a:ext>
          </a:extLst>
        </a:blip>
        <a:srcRect r="77494"/>
        <a:stretch/>
      </xdr:blipFill>
      <xdr:spPr>
        <a:xfrm>
          <a:off x="8337720" y="552087"/>
          <a:ext cx="268596" cy="2494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107673</xdr:colOff>
      <xdr:row>20</xdr:row>
      <xdr:rowOff>124239</xdr:rowOff>
    </xdr:from>
    <xdr:to>
      <xdr:col>2</xdr:col>
      <xdr:colOff>572661</xdr:colOff>
      <xdr:row>20</xdr:row>
      <xdr:rowOff>469348</xdr:rowOff>
    </xdr:to>
    <xdr:pic>
      <xdr:nvPicPr>
        <xdr:cNvPr id="4" name="Immagin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323021" y="2501348"/>
          <a:ext cx="464988" cy="345109"/>
        </a:xfrm>
        <a:prstGeom prst="rect">
          <a:avLst/>
        </a:prstGeom>
      </xdr:spPr>
    </xdr:pic>
    <xdr:clientData/>
  </xdr:twoCellAnchor>
  <xdr:twoCellAnchor editAs="oneCell">
    <xdr:from>
      <xdr:col>2</xdr:col>
      <xdr:colOff>107673</xdr:colOff>
      <xdr:row>11</xdr:row>
      <xdr:rowOff>132521</xdr:rowOff>
    </xdr:from>
    <xdr:to>
      <xdr:col>2</xdr:col>
      <xdr:colOff>494979</xdr:colOff>
      <xdr:row>11</xdr:row>
      <xdr:rowOff>454847</xdr:rowOff>
    </xdr:to>
    <xdr:pic>
      <xdr:nvPicPr>
        <xdr:cNvPr id="5" name="Immagine 4"/>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695738" y="3785151"/>
          <a:ext cx="387306" cy="322326"/>
        </a:xfrm>
        <a:prstGeom prst="rect">
          <a:avLst/>
        </a:prstGeom>
      </xdr:spPr>
    </xdr:pic>
    <xdr:clientData/>
  </xdr:twoCellAnchor>
  <xdr:twoCellAnchor editAs="oneCell">
    <xdr:from>
      <xdr:col>11</xdr:col>
      <xdr:colOff>127170</xdr:colOff>
      <xdr:row>6</xdr:row>
      <xdr:rowOff>202049</xdr:rowOff>
    </xdr:from>
    <xdr:to>
      <xdr:col>12</xdr:col>
      <xdr:colOff>262416</xdr:colOff>
      <xdr:row>6</xdr:row>
      <xdr:rowOff>469817</xdr:rowOff>
    </xdr:to>
    <xdr:pic>
      <xdr:nvPicPr>
        <xdr:cNvPr id="7" name="Immagine 6"/>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8351800" y="2073919"/>
          <a:ext cx="267768" cy="267768"/>
        </a:xfrm>
        <a:prstGeom prst="rect">
          <a:avLst/>
        </a:prstGeom>
      </xdr:spPr>
    </xdr:pic>
    <xdr:clientData/>
  </xdr:twoCellAnchor>
  <xdr:twoCellAnchor editAs="oneCell">
    <xdr:from>
      <xdr:col>11</xdr:col>
      <xdr:colOff>128787</xdr:colOff>
      <xdr:row>11</xdr:row>
      <xdr:rowOff>276632</xdr:rowOff>
    </xdr:from>
    <xdr:to>
      <xdr:col>12</xdr:col>
      <xdr:colOff>260800</xdr:colOff>
      <xdr:row>11</xdr:row>
      <xdr:rowOff>496785</xdr:rowOff>
    </xdr:to>
    <xdr:pic>
      <xdr:nvPicPr>
        <xdr:cNvPr id="8" name="Immagine 7"/>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8353417" y="3929262"/>
          <a:ext cx="264535" cy="220153"/>
        </a:xfrm>
        <a:prstGeom prst="rect">
          <a:avLst/>
        </a:prstGeom>
      </xdr:spPr>
    </xdr:pic>
    <xdr:clientData/>
  </xdr:twoCellAnchor>
  <xdr:twoCellAnchor editAs="oneCell">
    <xdr:from>
      <xdr:col>11</xdr:col>
      <xdr:colOff>49696</xdr:colOff>
      <xdr:row>20</xdr:row>
      <xdr:rowOff>190500</xdr:rowOff>
    </xdr:from>
    <xdr:to>
      <xdr:col>12</xdr:col>
      <xdr:colOff>339890</xdr:colOff>
      <xdr:row>20</xdr:row>
      <xdr:rowOff>504235</xdr:rowOff>
    </xdr:to>
    <xdr:pic>
      <xdr:nvPicPr>
        <xdr:cNvPr id="9" name="Immagin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8216348" y="5466522"/>
          <a:ext cx="422716" cy="313735"/>
        </a:xfrm>
        <a:prstGeom prst="rect">
          <a:avLst/>
        </a:prstGeom>
      </xdr:spPr>
    </xdr:pic>
    <xdr:clientData/>
  </xdr:twoCellAnchor>
  <xdr:twoCellAnchor editAs="oneCell">
    <xdr:from>
      <xdr:col>2</xdr:col>
      <xdr:colOff>108040</xdr:colOff>
      <xdr:row>6</xdr:row>
      <xdr:rowOff>99755</xdr:rowOff>
    </xdr:from>
    <xdr:to>
      <xdr:col>2</xdr:col>
      <xdr:colOff>464440</xdr:colOff>
      <xdr:row>6</xdr:row>
      <xdr:rowOff>456155</xdr:rowOff>
    </xdr:to>
    <xdr:pic>
      <xdr:nvPicPr>
        <xdr:cNvPr id="10" name="Immagine 9"/>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696105" y="1971625"/>
          <a:ext cx="356400" cy="356400"/>
        </a:xfrm>
        <a:prstGeom prst="rect">
          <a:avLst/>
        </a:prstGeom>
      </xdr:spPr>
    </xdr:pic>
    <xdr:clientData/>
  </xdr:twoCellAnchor>
  <xdr:twoCellAnchor editAs="oneCell">
    <xdr:from>
      <xdr:col>2</xdr:col>
      <xdr:colOff>99758</xdr:colOff>
      <xdr:row>2</xdr:row>
      <xdr:rowOff>58340</xdr:rowOff>
    </xdr:from>
    <xdr:to>
      <xdr:col>2</xdr:col>
      <xdr:colOff>423758</xdr:colOff>
      <xdr:row>2</xdr:row>
      <xdr:rowOff>360159</xdr:rowOff>
    </xdr:to>
    <xdr:pic>
      <xdr:nvPicPr>
        <xdr:cNvPr id="13" name="Immagine 12"/>
        <xdr:cNvPicPr>
          <a:picLocks noChangeAspect="1"/>
        </xdr:cNvPicPr>
      </xdr:nvPicPr>
      <xdr:blipFill rotWithShape="1">
        <a:blip xmlns:r="http://schemas.openxmlformats.org/officeDocument/2006/relationships" r:embed="rId6" cstate="print">
          <a:extLst>
            <a:ext uri="{28A0092B-C50C-407E-A947-70E740481C1C}">
              <a14:useLocalDpi xmlns="" xmlns:a14="http://schemas.microsoft.com/office/drawing/2010/main" val="0"/>
            </a:ext>
          </a:extLst>
        </a:blip>
        <a:srcRect r="77494"/>
        <a:stretch/>
      </xdr:blipFill>
      <xdr:spPr>
        <a:xfrm>
          <a:off x="687823" y="505601"/>
          <a:ext cx="324000" cy="301819"/>
        </a:xfrm>
        <a:prstGeom prst="rect">
          <a:avLst/>
        </a:prstGeom>
      </xdr:spPr>
    </xdr:pic>
    <xdr:clientData/>
  </xdr:twoCellAnchor>
  <xdr:twoCellAnchor editAs="oneCell">
    <xdr:from>
      <xdr:col>11</xdr:col>
      <xdr:colOff>127170</xdr:colOff>
      <xdr:row>2</xdr:row>
      <xdr:rowOff>104412</xdr:rowOff>
    </xdr:from>
    <xdr:to>
      <xdr:col>12</xdr:col>
      <xdr:colOff>262416</xdr:colOff>
      <xdr:row>2</xdr:row>
      <xdr:rowOff>353849</xdr:rowOff>
    </xdr:to>
    <xdr:pic>
      <xdr:nvPicPr>
        <xdr:cNvPr id="14" name="Immagine 13"/>
        <xdr:cNvPicPr>
          <a:picLocks noChangeAspect="1"/>
        </xdr:cNvPicPr>
      </xdr:nvPicPr>
      <xdr:blipFill rotWithShape="1">
        <a:blip xmlns:r="http://schemas.openxmlformats.org/officeDocument/2006/relationships" r:embed="rId7" cstate="print">
          <a:extLst>
            <a:ext uri="{28A0092B-C50C-407E-A947-70E740481C1C}">
              <a14:useLocalDpi xmlns="" xmlns:a14="http://schemas.microsoft.com/office/drawing/2010/main" val="0"/>
            </a:ext>
          </a:extLst>
        </a:blip>
        <a:srcRect r="77494"/>
        <a:stretch/>
      </xdr:blipFill>
      <xdr:spPr>
        <a:xfrm>
          <a:off x="8351800" y="551673"/>
          <a:ext cx="267768" cy="249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107673</xdr:colOff>
      <xdr:row>20</xdr:row>
      <xdr:rowOff>124239</xdr:rowOff>
    </xdr:from>
    <xdr:to>
      <xdr:col>2</xdr:col>
      <xdr:colOff>572661</xdr:colOff>
      <xdr:row>20</xdr:row>
      <xdr:rowOff>469348</xdr:rowOff>
    </xdr:to>
    <xdr:pic>
      <xdr:nvPicPr>
        <xdr:cNvPr id="2" name="Immagin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698223" y="5772564"/>
          <a:ext cx="464988" cy="345109"/>
        </a:xfrm>
        <a:prstGeom prst="rect">
          <a:avLst/>
        </a:prstGeom>
      </xdr:spPr>
    </xdr:pic>
    <xdr:clientData/>
  </xdr:twoCellAnchor>
  <xdr:twoCellAnchor editAs="oneCell">
    <xdr:from>
      <xdr:col>2</xdr:col>
      <xdr:colOff>107673</xdr:colOff>
      <xdr:row>11</xdr:row>
      <xdr:rowOff>132521</xdr:rowOff>
    </xdr:from>
    <xdr:to>
      <xdr:col>2</xdr:col>
      <xdr:colOff>494979</xdr:colOff>
      <xdr:row>11</xdr:row>
      <xdr:rowOff>454847</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698223" y="3771071"/>
          <a:ext cx="387306" cy="322326"/>
        </a:xfrm>
        <a:prstGeom prst="rect">
          <a:avLst/>
        </a:prstGeom>
      </xdr:spPr>
    </xdr:pic>
    <xdr:clientData/>
  </xdr:twoCellAnchor>
  <xdr:twoCellAnchor editAs="oneCell">
    <xdr:from>
      <xdr:col>11</xdr:col>
      <xdr:colOff>127170</xdr:colOff>
      <xdr:row>6</xdr:row>
      <xdr:rowOff>202049</xdr:rowOff>
    </xdr:from>
    <xdr:to>
      <xdr:col>12</xdr:col>
      <xdr:colOff>262416</xdr:colOff>
      <xdr:row>6</xdr:row>
      <xdr:rowOff>469817</xdr:rowOff>
    </xdr:to>
    <xdr:pic>
      <xdr:nvPicPr>
        <xdr:cNvPr id="4" name="Immagin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8337720" y="2068949"/>
          <a:ext cx="268596" cy="267768"/>
        </a:xfrm>
        <a:prstGeom prst="rect">
          <a:avLst/>
        </a:prstGeom>
      </xdr:spPr>
    </xdr:pic>
    <xdr:clientData/>
  </xdr:twoCellAnchor>
  <xdr:twoCellAnchor editAs="oneCell">
    <xdr:from>
      <xdr:col>11</xdr:col>
      <xdr:colOff>128787</xdr:colOff>
      <xdr:row>11</xdr:row>
      <xdr:rowOff>276632</xdr:rowOff>
    </xdr:from>
    <xdr:to>
      <xdr:col>12</xdr:col>
      <xdr:colOff>260800</xdr:colOff>
      <xdr:row>11</xdr:row>
      <xdr:rowOff>496785</xdr:rowOff>
    </xdr:to>
    <xdr:pic>
      <xdr:nvPicPr>
        <xdr:cNvPr id="5" name="Immagine 4"/>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8339337" y="3915182"/>
          <a:ext cx="265363" cy="220153"/>
        </a:xfrm>
        <a:prstGeom prst="rect">
          <a:avLst/>
        </a:prstGeom>
      </xdr:spPr>
    </xdr:pic>
    <xdr:clientData/>
  </xdr:twoCellAnchor>
  <xdr:twoCellAnchor editAs="oneCell">
    <xdr:from>
      <xdr:col>11</xdr:col>
      <xdr:colOff>49696</xdr:colOff>
      <xdr:row>20</xdr:row>
      <xdr:rowOff>190500</xdr:rowOff>
    </xdr:from>
    <xdr:to>
      <xdr:col>12</xdr:col>
      <xdr:colOff>339890</xdr:colOff>
      <xdr:row>20</xdr:row>
      <xdr:rowOff>504235</xdr:rowOff>
    </xdr:to>
    <xdr:pic>
      <xdr:nvPicPr>
        <xdr:cNvPr id="6" name="Immagin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8260246" y="5838825"/>
          <a:ext cx="423544" cy="313735"/>
        </a:xfrm>
        <a:prstGeom prst="rect">
          <a:avLst/>
        </a:prstGeom>
      </xdr:spPr>
    </xdr:pic>
    <xdr:clientData/>
  </xdr:twoCellAnchor>
  <xdr:twoCellAnchor editAs="oneCell">
    <xdr:from>
      <xdr:col>2</xdr:col>
      <xdr:colOff>108040</xdr:colOff>
      <xdr:row>6</xdr:row>
      <xdr:rowOff>99755</xdr:rowOff>
    </xdr:from>
    <xdr:to>
      <xdr:col>2</xdr:col>
      <xdr:colOff>464440</xdr:colOff>
      <xdr:row>6</xdr:row>
      <xdr:rowOff>456155</xdr:rowOff>
    </xdr:to>
    <xdr:pic>
      <xdr:nvPicPr>
        <xdr:cNvPr id="7" name="Immagine 6"/>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698590" y="1966655"/>
          <a:ext cx="356400" cy="356400"/>
        </a:xfrm>
        <a:prstGeom prst="rect">
          <a:avLst/>
        </a:prstGeom>
      </xdr:spPr>
    </xdr:pic>
    <xdr:clientData/>
  </xdr:twoCellAnchor>
  <xdr:twoCellAnchor editAs="oneCell">
    <xdr:from>
      <xdr:col>2</xdr:col>
      <xdr:colOff>99758</xdr:colOff>
      <xdr:row>2</xdr:row>
      <xdr:rowOff>58340</xdr:rowOff>
    </xdr:from>
    <xdr:to>
      <xdr:col>2</xdr:col>
      <xdr:colOff>423758</xdr:colOff>
      <xdr:row>2</xdr:row>
      <xdr:rowOff>360159</xdr:rowOff>
    </xdr:to>
    <xdr:pic>
      <xdr:nvPicPr>
        <xdr:cNvPr id="8" name="Immagine 7"/>
        <xdr:cNvPicPr>
          <a:picLocks noChangeAspect="1"/>
        </xdr:cNvPicPr>
      </xdr:nvPicPr>
      <xdr:blipFill rotWithShape="1">
        <a:blip xmlns:r="http://schemas.openxmlformats.org/officeDocument/2006/relationships" r:embed="rId6" cstate="print">
          <a:extLst>
            <a:ext uri="{28A0092B-C50C-407E-A947-70E740481C1C}">
              <a14:useLocalDpi xmlns="" xmlns:a14="http://schemas.microsoft.com/office/drawing/2010/main" val="0"/>
            </a:ext>
          </a:extLst>
        </a:blip>
        <a:srcRect r="77494"/>
        <a:stretch/>
      </xdr:blipFill>
      <xdr:spPr>
        <a:xfrm>
          <a:off x="690308" y="506015"/>
          <a:ext cx="324000" cy="301819"/>
        </a:xfrm>
        <a:prstGeom prst="rect">
          <a:avLst/>
        </a:prstGeom>
      </xdr:spPr>
    </xdr:pic>
    <xdr:clientData/>
  </xdr:twoCellAnchor>
  <xdr:twoCellAnchor editAs="oneCell">
    <xdr:from>
      <xdr:col>11</xdr:col>
      <xdr:colOff>127170</xdr:colOff>
      <xdr:row>2</xdr:row>
      <xdr:rowOff>104412</xdr:rowOff>
    </xdr:from>
    <xdr:to>
      <xdr:col>12</xdr:col>
      <xdr:colOff>262416</xdr:colOff>
      <xdr:row>2</xdr:row>
      <xdr:rowOff>353849</xdr:rowOff>
    </xdr:to>
    <xdr:pic>
      <xdr:nvPicPr>
        <xdr:cNvPr id="9" name="Immagine 8"/>
        <xdr:cNvPicPr>
          <a:picLocks noChangeAspect="1"/>
        </xdr:cNvPicPr>
      </xdr:nvPicPr>
      <xdr:blipFill rotWithShape="1">
        <a:blip xmlns:r="http://schemas.openxmlformats.org/officeDocument/2006/relationships" r:embed="rId7" cstate="print">
          <a:extLst>
            <a:ext uri="{28A0092B-C50C-407E-A947-70E740481C1C}">
              <a14:useLocalDpi xmlns="" xmlns:a14="http://schemas.microsoft.com/office/drawing/2010/main" val="0"/>
            </a:ext>
          </a:extLst>
        </a:blip>
        <a:srcRect r="77494"/>
        <a:stretch/>
      </xdr:blipFill>
      <xdr:spPr>
        <a:xfrm>
          <a:off x="8337720" y="552087"/>
          <a:ext cx="268596" cy="249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107673</xdr:colOff>
      <xdr:row>20</xdr:row>
      <xdr:rowOff>124239</xdr:rowOff>
    </xdr:from>
    <xdr:to>
      <xdr:col>2</xdr:col>
      <xdr:colOff>572661</xdr:colOff>
      <xdr:row>20</xdr:row>
      <xdr:rowOff>469348</xdr:rowOff>
    </xdr:to>
    <xdr:pic>
      <xdr:nvPicPr>
        <xdr:cNvPr id="2" name="Immagin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698223" y="5772564"/>
          <a:ext cx="464988" cy="345109"/>
        </a:xfrm>
        <a:prstGeom prst="rect">
          <a:avLst/>
        </a:prstGeom>
      </xdr:spPr>
    </xdr:pic>
    <xdr:clientData/>
  </xdr:twoCellAnchor>
  <xdr:twoCellAnchor editAs="oneCell">
    <xdr:from>
      <xdr:col>2</xdr:col>
      <xdr:colOff>107673</xdr:colOff>
      <xdr:row>11</xdr:row>
      <xdr:rowOff>132521</xdr:rowOff>
    </xdr:from>
    <xdr:to>
      <xdr:col>2</xdr:col>
      <xdr:colOff>494979</xdr:colOff>
      <xdr:row>11</xdr:row>
      <xdr:rowOff>454847</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698223" y="3771071"/>
          <a:ext cx="387306" cy="322326"/>
        </a:xfrm>
        <a:prstGeom prst="rect">
          <a:avLst/>
        </a:prstGeom>
      </xdr:spPr>
    </xdr:pic>
    <xdr:clientData/>
  </xdr:twoCellAnchor>
  <xdr:twoCellAnchor editAs="oneCell">
    <xdr:from>
      <xdr:col>11</xdr:col>
      <xdr:colOff>127170</xdr:colOff>
      <xdr:row>6</xdr:row>
      <xdr:rowOff>202049</xdr:rowOff>
    </xdr:from>
    <xdr:to>
      <xdr:col>12</xdr:col>
      <xdr:colOff>262416</xdr:colOff>
      <xdr:row>6</xdr:row>
      <xdr:rowOff>469817</xdr:rowOff>
    </xdr:to>
    <xdr:pic>
      <xdr:nvPicPr>
        <xdr:cNvPr id="4" name="Immagin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8337720" y="2068949"/>
          <a:ext cx="268596" cy="267768"/>
        </a:xfrm>
        <a:prstGeom prst="rect">
          <a:avLst/>
        </a:prstGeom>
      </xdr:spPr>
    </xdr:pic>
    <xdr:clientData/>
  </xdr:twoCellAnchor>
  <xdr:twoCellAnchor editAs="oneCell">
    <xdr:from>
      <xdr:col>11</xdr:col>
      <xdr:colOff>128787</xdr:colOff>
      <xdr:row>11</xdr:row>
      <xdr:rowOff>276632</xdr:rowOff>
    </xdr:from>
    <xdr:to>
      <xdr:col>12</xdr:col>
      <xdr:colOff>260800</xdr:colOff>
      <xdr:row>11</xdr:row>
      <xdr:rowOff>496785</xdr:rowOff>
    </xdr:to>
    <xdr:pic>
      <xdr:nvPicPr>
        <xdr:cNvPr id="5" name="Immagine 4"/>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8339337" y="3915182"/>
          <a:ext cx="265363" cy="220153"/>
        </a:xfrm>
        <a:prstGeom prst="rect">
          <a:avLst/>
        </a:prstGeom>
      </xdr:spPr>
    </xdr:pic>
    <xdr:clientData/>
  </xdr:twoCellAnchor>
  <xdr:twoCellAnchor editAs="oneCell">
    <xdr:from>
      <xdr:col>11</xdr:col>
      <xdr:colOff>49696</xdr:colOff>
      <xdr:row>20</xdr:row>
      <xdr:rowOff>190500</xdr:rowOff>
    </xdr:from>
    <xdr:to>
      <xdr:col>12</xdr:col>
      <xdr:colOff>339890</xdr:colOff>
      <xdr:row>20</xdr:row>
      <xdr:rowOff>504235</xdr:rowOff>
    </xdr:to>
    <xdr:pic>
      <xdr:nvPicPr>
        <xdr:cNvPr id="6" name="Immagin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8260246" y="5838825"/>
          <a:ext cx="423544" cy="313735"/>
        </a:xfrm>
        <a:prstGeom prst="rect">
          <a:avLst/>
        </a:prstGeom>
      </xdr:spPr>
    </xdr:pic>
    <xdr:clientData/>
  </xdr:twoCellAnchor>
  <xdr:twoCellAnchor editAs="oneCell">
    <xdr:from>
      <xdr:col>2</xdr:col>
      <xdr:colOff>108040</xdr:colOff>
      <xdr:row>6</xdr:row>
      <xdr:rowOff>99755</xdr:rowOff>
    </xdr:from>
    <xdr:to>
      <xdr:col>2</xdr:col>
      <xdr:colOff>464440</xdr:colOff>
      <xdr:row>6</xdr:row>
      <xdr:rowOff>456155</xdr:rowOff>
    </xdr:to>
    <xdr:pic>
      <xdr:nvPicPr>
        <xdr:cNvPr id="7" name="Immagine 6"/>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698590" y="1966655"/>
          <a:ext cx="356400" cy="356400"/>
        </a:xfrm>
        <a:prstGeom prst="rect">
          <a:avLst/>
        </a:prstGeom>
      </xdr:spPr>
    </xdr:pic>
    <xdr:clientData/>
  </xdr:twoCellAnchor>
  <xdr:twoCellAnchor editAs="oneCell">
    <xdr:from>
      <xdr:col>2</xdr:col>
      <xdr:colOff>99758</xdr:colOff>
      <xdr:row>2</xdr:row>
      <xdr:rowOff>58340</xdr:rowOff>
    </xdr:from>
    <xdr:to>
      <xdr:col>2</xdr:col>
      <xdr:colOff>423758</xdr:colOff>
      <xdr:row>2</xdr:row>
      <xdr:rowOff>360159</xdr:rowOff>
    </xdr:to>
    <xdr:pic>
      <xdr:nvPicPr>
        <xdr:cNvPr id="8" name="Immagine 7"/>
        <xdr:cNvPicPr>
          <a:picLocks noChangeAspect="1"/>
        </xdr:cNvPicPr>
      </xdr:nvPicPr>
      <xdr:blipFill rotWithShape="1">
        <a:blip xmlns:r="http://schemas.openxmlformats.org/officeDocument/2006/relationships" r:embed="rId6" cstate="print">
          <a:extLst>
            <a:ext uri="{28A0092B-C50C-407E-A947-70E740481C1C}">
              <a14:useLocalDpi xmlns="" xmlns:a14="http://schemas.microsoft.com/office/drawing/2010/main" val="0"/>
            </a:ext>
          </a:extLst>
        </a:blip>
        <a:srcRect r="77494"/>
        <a:stretch/>
      </xdr:blipFill>
      <xdr:spPr>
        <a:xfrm>
          <a:off x="690308" y="506015"/>
          <a:ext cx="324000" cy="301819"/>
        </a:xfrm>
        <a:prstGeom prst="rect">
          <a:avLst/>
        </a:prstGeom>
      </xdr:spPr>
    </xdr:pic>
    <xdr:clientData/>
  </xdr:twoCellAnchor>
  <xdr:twoCellAnchor editAs="oneCell">
    <xdr:from>
      <xdr:col>11</xdr:col>
      <xdr:colOff>127170</xdr:colOff>
      <xdr:row>2</xdr:row>
      <xdr:rowOff>104412</xdr:rowOff>
    </xdr:from>
    <xdr:to>
      <xdr:col>12</xdr:col>
      <xdr:colOff>262416</xdr:colOff>
      <xdr:row>2</xdr:row>
      <xdr:rowOff>353849</xdr:rowOff>
    </xdr:to>
    <xdr:pic>
      <xdr:nvPicPr>
        <xdr:cNvPr id="9" name="Immagine 8"/>
        <xdr:cNvPicPr>
          <a:picLocks noChangeAspect="1"/>
        </xdr:cNvPicPr>
      </xdr:nvPicPr>
      <xdr:blipFill rotWithShape="1">
        <a:blip xmlns:r="http://schemas.openxmlformats.org/officeDocument/2006/relationships" r:embed="rId7" cstate="print">
          <a:extLst>
            <a:ext uri="{28A0092B-C50C-407E-A947-70E740481C1C}">
              <a14:useLocalDpi xmlns="" xmlns:a14="http://schemas.microsoft.com/office/drawing/2010/main" val="0"/>
            </a:ext>
          </a:extLst>
        </a:blip>
        <a:srcRect r="77494"/>
        <a:stretch/>
      </xdr:blipFill>
      <xdr:spPr>
        <a:xfrm>
          <a:off x="8337720" y="552087"/>
          <a:ext cx="268596" cy="249437"/>
        </a:xfrm>
        <a:prstGeom prst="rect">
          <a:avLst/>
        </a:prstGeom>
      </xdr:spPr>
    </xdr:pic>
    <xdr:clientData/>
  </xdr:twoCellAnchor>
  <xdr:twoCellAnchor editAs="oneCell">
    <xdr:from>
      <xdr:col>0</xdr:col>
      <xdr:colOff>216643</xdr:colOff>
      <xdr:row>50</xdr:row>
      <xdr:rowOff>151154</xdr:rowOff>
    </xdr:from>
    <xdr:to>
      <xdr:col>1</xdr:col>
      <xdr:colOff>277390</xdr:colOff>
      <xdr:row>52</xdr:row>
      <xdr:rowOff>80259</xdr:rowOff>
    </xdr:to>
    <xdr:pic>
      <xdr:nvPicPr>
        <xdr:cNvPr id="10" name="Immagine 9"/>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216643" y="12139047"/>
          <a:ext cx="305676" cy="310105"/>
        </a:xfrm>
        <a:prstGeom prst="rect">
          <a:avLst/>
        </a:prstGeom>
      </xdr:spPr>
    </xdr:pic>
    <xdr:clientData/>
  </xdr:twoCellAnchor>
  <xdr:twoCellAnchor editAs="oneCell">
    <xdr:from>
      <xdr:col>2</xdr:col>
      <xdr:colOff>394096</xdr:colOff>
      <xdr:row>45</xdr:row>
      <xdr:rowOff>38817</xdr:rowOff>
    </xdr:from>
    <xdr:to>
      <xdr:col>2</xdr:col>
      <xdr:colOff>650937</xdr:colOff>
      <xdr:row>46</xdr:row>
      <xdr:rowOff>104602</xdr:rowOff>
    </xdr:to>
    <xdr:pic>
      <xdr:nvPicPr>
        <xdr:cNvPr id="16" name="Immagine 15"/>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87577" y="10911971"/>
          <a:ext cx="256841" cy="256285"/>
        </a:xfrm>
        <a:prstGeom prst="rect">
          <a:avLst/>
        </a:prstGeom>
      </xdr:spPr>
    </xdr:pic>
    <xdr:clientData/>
  </xdr:twoCellAnchor>
  <xdr:twoCellAnchor editAs="oneCell">
    <xdr:from>
      <xdr:col>2</xdr:col>
      <xdr:colOff>394096</xdr:colOff>
      <xdr:row>39</xdr:row>
      <xdr:rowOff>5953</xdr:rowOff>
    </xdr:from>
    <xdr:to>
      <xdr:col>2</xdr:col>
      <xdr:colOff>650937</xdr:colOff>
      <xdr:row>40</xdr:row>
      <xdr:rowOff>71738</xdr:rowOff>
    </xdr:to>
    <xdr:pic>
      <xdr:nvPicPr>
        <xdr:cNvPr id="17" name="Immagine 16"/>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87577" y="9736107"/>
          <a:ext cx="256841" cy="256285"/>
        </a:xfrm>
        <a:prstGeom prst="rect">
          <a:avLst/>
        </a:prstGeom>
      </xdr:spPr>
    </xdr:pic>
    <xdr:clientData/>
  </xdr:twoCellAnchor>
  <xdr:twoCellAnchor editAs="oneCell">
    <xdr:from>
      <xdr:col>2</xdr:col>
      <xdr:colOff>394096</xdr:colOff>
      <xdr:row>34</xdr:row>
      <xdr:rowOff>27384</xdr:rowOff>
    </xdr:from>
    <xdr:to>
      <xdr:col>2</xdr:col>
      <xdr:colOff>650937</xdr:colOff>
      <xdr:row>35</xdr:row>
      <xdr:rowOff>93169</xdr:rowOff>
    </xdr:to>
    <xdr:pic>
      <xdr:nvPicPr>
        <xdr:cNvPr id="18" name="Immagine 17"/>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87577" y="8746422"/>
          <a:ext cx="256841" cy="256285"/>
        </a:xfrm>
        <a:prstGeom prst="rect">
          <a:avLst/>
        </a:prstGeom>
      </xdr:spPr>
    </xdr:pic>
    <xdr:clientData/>
  </xdr:twoCellAnchor>
  <xdr:twoCellAnchor editAs="oneCell">
    <xdr:from>
      <xdr:col>2</xdr:col>
      <xdr:colOff>394096</xdr:colOff>
      <xdr:row>29</xdr:row>
      <xdr:rowOff>36910</xdr:rowOff>
    </xdr:from>
    <xdr:to>
      <xdr:col>2</xdr:col>
      <xdr:colOff>650937</xdr:colOff>
      <xdr:row>30</xdr:row>
      <xdr:rowOff>102695</xdr:rowOff>
    </xdr:to>
    <xdr:pic>
      <xdr:nvPicPr>
        <xdr:cNvPr id="19" name="Immagine 18"/>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87577" y="7744833"/>
          <a:ext cx="256841" cy="256285"/>
        </a:xfrm>
        <a:prstGeom prst="rect">
          <a:avLst/>
        </a:prstGeom>
      </xdr:spPr>
    </xdr:pic>
    <xdr:clientData/>
  </xdr:twoCellAnchor>
  <xdr:twoCellAnchor editAs="oneCell">
    <xdr:from>
      <xdr:col>2</xdr:col>
      <xdr:colOff>394096</xdr:colOff>
      <xdr:row>24</xdr:row>
      <xdr:rowOff>22623</xdr:rowOff>
    </xdr:from>
    <xdr:to>
      <xdr:col>2</xdr:col>
      <xdr:colOff>650937</xdr:colOff>
      <xdr:row>25</xdr:row>
      <xdr:rowOff>88408</xdr:rowOff>
    </xdr:to>
    <xdr:pic>
      <xdr:nvPicPr>
        <xdr:cNvPr id="20" name="Immagine 19"/>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87577" y="6778046"/>
          <a:ext cx="256841" cy="2562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107673</xdr:colOff>
      <xdr:row>27</xdr:row>
      <xdr:rowOff>124239</xdr:rowOff>
    </xdr:from>
    <xdr:to>
      <xdr:col>2</xdr:col>
      <xdr:colOff>572661</xdr:colOff>
      <xdr:row>27</xdr:row>
      <xdr:rowOff>469348</xdr:rowOff>
    </xdr:to>
    <xdr:pic>
      <xdr:nvPicPr>
        <xdr:cNvPr id="2" name="Immagin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698223" y="5772564"/>
          <a:ext cx="464988" cy="345109"/>
        </a:xfrm>
        <a:prstGeom prst="rect">
          <a:avLst/>
        </a:prstGeom>
      </xdr:spPr>
    </xdr:pic>
    <xdr:clientData/>
  </xdr:twoCellAnchor>
  <xdr:twoCellAnchor editAs="oneCell">
    <xdr:from>
      <xdr:col>2</xdr:col>
      <xdr:colOff>107673</xdr:colOff>
      <xdr:row>11</xdr:row>
      <xdr:rowOff>132521</xdr:rowOff>
    </xdr:from>
    <xdr:to>
      <xdr:col>2</xdr:col>
      <xdr:colOff>494979</xdr:colOff>
      <xdr:row>11</xdr:row>
      <xdr:rowOff>426272</xdr:rowOff>
    </xdr:to>
    <xdr:pic>
      <xdr:nvPicPr>
        <xdr:cNvPr id="3" name="Immagine 2"/>
        <xdr:cNvPicPr>
          <a:picLocks noChangeAspect="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tretch>
          <a:fillRect/>
        </a:stretch>
      </xdr:blipFill>
      <xdr:spPr>
        <a:xfrm>
          <a:off x="698223" y="3771071"/>
          <a:ext cx="387306" cy="322326"/>
        </a:xfrm>
        <a:prstGeom prst="rect">
          <a:avLst/>
        </a:prstGeom>
      </xdr:spPr>
    </xdr:pic>
    <xdr:clientData/>
  </xdr:twoCellAnchor>
  <xdr:twoCellAnchor editAs="oneCell">
    <xdr:from>
      <xdr:col>11</xdr:col>
      <xdr:colOff>127170</xdr:colOff>
      <xdr:row>6</xdr:row>
      <xdr:rowOff>202049</xdr:rowOff>
    </xdr:from>
    <xdr:to>
      <xdr:col>12</xdr:col>
      <xdr:colOff>262417</xdr:colOff>
      <xdr:row>6</xdr:row>
      <xdr:rowOff>469817</xdr:rowOff>
    </xdr:to>
    <xdr:pic>
      <xdr:nvPicPr>
        <xdr:cNvPr id="4" name="Immagin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8394870" y="2068949"/>
          <a:ext cx="268596" cy="267768"/>
        </a:xfrm>
        <a:prstGeom prst="rect">
          <a:avLst/>
        </a:prstGeom>
      </xdr:spPr>
    </xdr:pic>
    <xdr:clientData/>
  </xdr:twoCellAnchor>
  <xdr:twoCellAnchor editAs="oneCell">
    <xdr:from>
      <xdr:col>11</xdr:col>
      <xdr:colOff>128787</xdr:colOff>
      <xdr:row>11</xdr:row>
      <xdr:rowOff>276632</xdr:rowOff>
    </xdr:from>
    <xdr:to>
      <xdr:col>12</xdr:col>
      <xdr:colOff>260801</xdr:colOff>
      <xdr:row>12</xdr:row>
      <xdr:rowOff>3127</xdr:rowOff>
    </xdr:to>
    <xdr:pic>
      <xdr:nvPicPr>
        <xdr:cNvPr id="5" name="Immagine 4"/>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tretch>
          <a:fillRect/>
        </a:stretch>
      </xdr:blipFill>
      <xdr:spPr>
        <a:xfrm>
          <a:off x="8396487" y="3915182"/>
          <a:ext cx="265363" cy="220153"/>
        </a:xfrm>
        <a:prstGeom prst="rect">
          <a:avLst/>
        </a:prstGeom>
      </xdr:spPr>
    </xdr:pic>
    <xdr:clientData/>
  </xdr:twoCellAnchor>
  <xdr:twoCellAnchor editAs="oneCell">
    <xdr:from>
      <xdr:col>11</xdr:col>
      <xdr:colOff>49696</xdr:colOff>
      <xdr:row>27</xdr:row>
      <xdr:rowOff>190500</xdr:rowOff>
    </xdr:from>
    <xdr:to>
      <xdr:col>12</xdr:col>
      <xdr:colOff>339891</xdr:colOff>
      <xdr:row>27</xdr:row>
      <xdr:rowOff>504235</xdr:rowOff>
    </xdr:to>
    <xdr:pic>
      <xdr:nvPicPr>
        <xdr:cNvPr id="6" name="Immagin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8317396" y="5838825"/>
          <a:ext cx="423544" cy="313735"/>
        </a:xfrm>
        <a:prstGeom prst="rect">
          <a:avLst/>
        </a:prstGeom>
      </xdr:spPr>
    </xdr:pic>
    <xdr:clientData/>
  </xdr:twoCellAnchor>
  <xdr:twoCellAnchor editAs="oneCell">
    <xdr:from>
      <xdr:col>2</xdr:col>
      <xdr:colOff>108040</xdr:colOff>
      <xdr:row>6</xdr:row>
      <xdr:rowOff>99755</xdr:rowOff>
    </xdr:from>
    <xdr:to>
      <xdr:col>2</xdr:col>
      <xdr:colOff>464440</xdr:colOff>
      <xdr:row>6</xdr:row>
      <xdr:rowOff>456155</xdr:rowOff>
    </xdr:to>
    <xdr:pic>
      <xdr:nvPicPr>
        <xdr:cNvPr id="7" name="Immagine 6"/>
        <xdr:cNvPicPr>
          <a:picLocks noChangeAspect="1"/>
        </xdr:cNvPicPr>
      </xdr:nvPicPr>
      <xdr:blipFill>
        <a:blip xmlns:r="http://schemas.openxmlformats.org/officeDocument/2006/relationships" r:embed="rId5" cstate="print">
          <a:extLst>
            <a:ext uri="{28A0092B-C50C-407E-A947-70E740481C1C}">
              <a14:useLocalDpi xmlns="" xmlns:a14="http://schemas.microsoft.com/office/drawing/2010/main" val="0"/>
            </a:ext>
          </a:extLst>
        </a:blip>
        <a:stretch>
          <a:fillRect/>
        </a:stretch>
      </xdr:blipFill>
      <xdr:spPr>
        <a:xfrm>
          <a:off x="698590" y="1966655"/>
          <a:ext cx="356400" cy="356400"/>
        </a:xfrm>
        <a:prstGeom prst="rect">
          <a:avLst/>
        </a:prstGeom>
      </xdr:spPr>
    </xdr:pic>
    <xdr:clientData/>
  </xdr:twoCellAnchor>
  <xdr:twoCellAnchor editAs="oneCell">
    <xdr:from>
      <xdr:col>2</xdr:col>
      <xdr:colOff>99758</xdr:colOff>
      <xdr:row>2</xdr:row>
      <xdr:rowOff>58340</xdr:rowOff>
    </xdr:from>
    <xdr:to>
      <xdr:col>2</xdr:col>
      <xdr:colOff>423758</xdr:colOff>
      <xdr:row>2</xdr:row>
      <xdr:rowOff>360159</xdr:rowOff>
    </xdr:to>
    <xdr:pic>
      <xdr:nvPicPr>
        <xdr:cNvPr id="8" name="Immagine 7"/>
        <xdr:cNvPicPr>
          <a:picLocks noChangeAspect="1"/>
        </xdr:cNvPicPr>
      </xdr:nvPicPr>
      <xdr:blipFill rotWithShape="1">
        <a:blip xmlns:r="http://schemas.openxmlformats.org/officeDocument/2006/relationships" r:embed="rId6" cstate="print">
          <a:extLst>
            <a:ext uri="{28A0092B-C50C-407E-A947-70E740481C1C}">
              <a14:useLocalDpi xmlns="" xmlns:a14="http://schemas.microsoft.com/office/drawing/2010/main" val="0"/>
            </a:ext>
          </a:extLst>
        </a:blip>
        <a:srcRect r="77494"/>
        <a:stretch/>
      </xdr:blipFill>
      <xdr:spPr>
        <a:xfrm>
          <a:off x="690308" y="506015"/>
          <a:ext cx="324000" cy="301819"/>
        </a:xfrm>
        <a:prstGeom prst="rect">
          <a:avLst/>
        </a:prstGeom>
      </xdr:spPr>
    </xdr:pic>
    <xdr:clientData/>
  </xdr:twoCellAnchor>
  <xdr:twoCellAnchor editAs="oneCell">
    <xdr:from>
      <xdr:col>11</xdr:col>
      <xdr:colOff>127170</xdr:colOff>
      <xdr:row>2</xdr:row>
      <xdr:rowOff>104412</xdr:rowOff>
    </xdr:from>
    <xdr:to>
      <xdr:col>12</xdr:col>
      <xdr:colOff>262417</xdr:colOff>
      <xdr:row>2</xdr:row>
      <xdr:rowOff>353849</xdr:rowOff>
    </xdr:to>
    <xdr:pic>
      <xdr:nvPicPr>
        <xdr:cNvPr id="9" name="Immagine 8"/>
        <xdr:cNvPicPr>
          <a:picLocks noChangeAspect="1"/>
        </xdr:cNvPicPr>
      </xdr:nvPicPr>
      <xdr:blipFill rotWithShape="1">
        <a:blip xmlns:r="http://schemas.openxmlformats.org/officeDocument/2006/relationships" r:embed="rId7" cstate="print">
          <a:extLst>
            <a:ext uri="{28A0092B-C50C-407E-A947-70E740481C1C}">
              <a14:useLocalDpi xmlns="" xmlns:a14="http://schemas.microsoft.com/office/drawing/2010/main" val="0"/>
            </a:ext>
          </a:extLst>
        </a:blip>
        <a:srcRect r="77494"/>
        <a:stretch/>
      </xdr:blipFill>
      <xdr:spPr>
        <a:xfrm>
          <a:off x="8394870" y="552087"/>
          <a:ext cx="268596" cy="249437"/>
        </a:xfrm>
        <a:prstGeom prst="rect">
          <a:avLst/>
        </a:prstGeom>
      </xdr:spPr>
    </xdr:pic>
    <xdr:clientData/>
  </xdr:twoCellAnchor>
  <xdr:twoCellAnchor editAs="oneCell">
    <xdr:from>
      <xdr:col>0</xdr:col>
      <xdr:colOff>238125</xdr:colOff>
      <xdr:row>22</xdr:row>
      <xdr:rowOff>23756</xdr:rowOff>
    </xdr:from>
    <xdr:to>
      <xdr:col>1</xdr:col>
      <xdr:colOff>298872</xdr:colOff>
      <xdr:row>23</xdr:row>
      <xdr:rowOff>143361</xdr:rowOff>
    </xdr:to>
    <xdr:pic>
      <xdr:nvPicPr>
        <xdr:cNvPr id="15" name="Immagine 14"/>
        <xdr:cNvPicPr>
          <a:picLocks noChangeAspect="1"/>
        </xdr:cNvPicPr>
      </xdr:nvPicPr>
      <xdr:blipFill>
        <a:blip xmlns:r="http://schemas.openxmlformats.org/officeDocument/2006/relationships" r:embed="rId8" cstate="print">
          <a:extLst>
            <a:ext uri="{28A0092B-C50C-407E-A947-70E740481C1C}">
              <a14:useLocalDpi xmlns="" xmlns:a14="http://schemas.microsoft.com/office/drawing/2010/main" val="0"/>
            </a:ext>
          </a:extLst>
        </a:blip>
        <a:stretch>
          <a:fillRect/>
        </a:stretch>
      </xdr:blipFill>
      <xdr:spPr>
        <a:xfrm>
          <a:off x="238125" y="6072131"/>
          <a:ext cx="308397" cy="310105"/>
        </a:xfrm>
        <a:prstGeom prst="rect">
          <a:avLst/>
        </a:prstGeom>
      </xdr:spPr>
    </xdr:pic>
    <xdr:clientData/>
  </xdr:twoCellAnchor>
  <xdr:twoCellAnchor editAs="oneCell">
    <xdr:from>
      <xdr:col>2</xdr:col>
      <xdr:colOff>406053</xdr:colOff>
      <xdr:row>50</xdr:row>
      <xdr:rowOff>16194</xdr:rowOff>
    </xdr:from>
    <xdr:to>
      <xdr:col>2</xdr:col>
      <xdr:colOff>662894</xdr:colOff>
      <xdr:row>51</xdr:row>
      <xdr:rowOff>81979</xdr:rowOff>
    </xdr:to>
    <xdr:pic>
      <xdr:nvPicPr>
        <xdr:cNvPr id="16" name="Immagine 15"/>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96603" y="12322494"/>
          <a:ext cx="256841" cy="256285"/>
        </a:xfrm>
        <a:prstGeom prst="rect">
          <a:avLst/>
        </a:prstGeom>
      </xdr:spPr>
    </xdr:pic>
    <xdr:clientData/>
  </xdr:twoCellAnchor>
  <xdr:twoCellAnchor editAs="oneCell">
    <xdr:from>
      <xdr:col>2</xdr:col>
      <xdr:colOff>406053</xdr:colOff>
      <xdr:row>44</xdr:row>
      <xdr:rowOff>173830</xdr:rowOff>
    </xdr:from>
    <xdr:to>
      <xdr:col>2</xdr:col>
      <xdr:colOff>662894</xdr:colOff>
      <xdr:row>45</xdr:row>
      <xdr:rowOff>250563</xdr:rowOff>
    </xdr:to>
    <xdr:pic>
      <xdr:nvPicPr>
        <xdr:cNvPr id="17" name="Immagine 16"/>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96603" y="11146630"/>
          <a:ext cx="256841" cy="256285"/>
        </a:xfrm>
        <a:prstGeom prst="rect">
          <a:avLst/>
        </a:prstGeom>
      </xdr:spPr>
    </xdr:pic>
    <xdr:clientData/>
  </xdr:twoCellAnchor>
  <xdr:twoCellAnchor editAs="oneCell">
    <xdr:from>
      <xdr:col>2</xdr:col>
      <xdr:colOff>406053</xdr:colOff>
      <xdr:row>40</xdr:row>
      <xdr:rowOff>214311</xdr:rowOff>
    </xdr:from>
    <xdr:to>
      <xdr:col>2</xdr:col>
      <xdr:colOff>662894</xdr:colOff>
      <xdr:row>41</xdr:row>
      <xdr:rowOff>265207</xdr:rowOff>
    </xdr:to>
    <xdr:pic>
      <xdr:nvPicPr>
        <xdr:cNvPr id="18" name="Immagine 17"/>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96603" y="10120311"/>
          <a:ext cx="256841" cy="256285"/>
        </a:xfrm>
        <a:prstGeom prst="rect">
          <a:avLst/>
        </a:prstGeom>
      </xdr:spPr>
    </xdr:pic>
    <xdr:clientData/>
  </xdr:twoCellAnchor>
  <xdr:twoCellAnchor editAs="oneCell">
    <xdr:from>
      <xdr:col>2</xdr:col>
      <xdr:colOff>406053</xdr:colOff>
      <xdr:row>36</xdr:row>
      <xdr:rowOff>33337</xdr:rowOff>
    </xdr:from>
    <xdr:to>
      <xdr:col>2</xdr:col>
      <xdr:colOff>662894</xdr:colOff>
      <xdr:row>37</xdr:row>
      <xdr:rowOff>99122</xdr:rowOff>
    </xdr:to>
    <xdr:pic>
      <xdr:nvPicPr>
        <xdr:cNvPr id="19" name="Immagine 18"/>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96603" y="9120187"/>
          <a:ext cx="256841" cy="256285"/>
        </a:xfrm>
        <a:prstGeom prst="rect">
          <a:avLst/>
        </a:prstGeom>
      </xdr:spPr>
    </xdr:pic>
    <xdr:clientData/>
  </xdr:twoCellAnchor>
  <xdr:twoCellAnchor editAs="oneCell">
    <xdr:from>
      <xdr:col>2</xdr:col>
      <xdr:colOff>406053</xdr:colOff>
      <xdr:row>31</xdr:row>
      <xdr:rowOff>19050</xdr:rowOff>
    </xdr:from>
    <xdr:to>
      <xdr:col>2</xdr:col>
      <xdr:colOff>662894</xdr:colOff>
      <xdr:row>32</xdr:row>
      <xdr:rowOff>84835</xdr:rowOff>
    </xdr:to>
    <xdr:pic>
      <xdr:nvPicPr>
        <xdr:cNvPr id="20" name="Immagine 19"/>
        <xdr:cNvPicPr>
          <a:picLocks noChangeAspect="1"/>
        </xdr:cNvPicPr>
      </xdr:nvPicPr>
      <xdr:blipFill>
        <a:blip xmlns:r="http://schemas.openxmlformats.org/officeDocument/2006/relationships" r:embed="rId9" cstate="print">
          <a:extLst>
            <a:ext uri="{28A0092B-C50C-407E-A947-70E740481C1C}">
              <a14:useLocalDpi xmlns="" xmlns:a14="http://schemas.microsoft.com/office/drawing/2010/main" val="0"/>
            </a:ext>
          </a:extLst>
        </a:blip>
        <a:stretch>
          <a:fillRect/>
        </a:stretch>
      </xdr:blipFill>
      <xdr:spPr>
        <a:xfrm>
          <a:off x="996603" y="8153400"/>
          <a:ext cx="256841" cy="25628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sheetPr>
    <pageSetUpPr fitToPage="1"/>
  </sheetPr>
  <dimension ref="A2:P42"/>
  <sheetViews>
    <sheetView showGridLines="0" zoomScale="115" zoomScaleNormal="115" workbookViewId="0">
      <selection activeCell="M18" sqref="M18"/>
    </sheetView>
  </sheetViews>
  <sheetFormatPr defaultColWidth="9.140625" defaultRowHeight="12.75"/>
  <cols>
    <col min="1" max="1" width="3.28515625" style="1" bestFit="1" customWidth="1"/>
    <col min="2" max="2" width="19.7109375" style="1" customWidth="1"/>
    <col min="3" max="5" width="10.7109375" style="1" customWidth="1"/>
    <col min="6" max="6" width="13.140625" style="1" bestFit="1" customWidth="1"/>
    <col min="7" max="7" width="9.140625" style="1" customWidth="1"/>
    <col min="8" max="8" width="9.7109375" style="1" customWidth="1"/>
    <col min="9" max="9" width="3.7109375" style="1" customWidth="1"/>
    <col min="10" max="10" width="2.7109375" style="1" customWidth="1"/>
    <col min="11" max="11" width="7.85546875" style="1" customWidth="1"/>
    <col min="12" max="13" width="9.7109375" style="1" customWidth="1"/>
    <col min="14" max="14" width="6" style="1" customWidth="1"/>
    <col min="15" max="15" width="3.7109375" style="1" customWidth="1"/>
    <col min="16" max="17" width="9.140625" style="1"/>
    <col min="18" max="18" width="4.85546875" style="1" customWidth="1"/>
    <col min="19" max="19" width="6.140625" style="1" customWidth="1"/>
    <col min="20" max="20" width="7.28515625" style="1" customWidth="1"/>
    <col min="21" max="16384" width="9.140625" style="1"/>
  </cols>
  <sheetData>
    <row r="2" spans="2:16" ht="22.5">
      <c r="C2" s="216" t="s">
        <v>36</v>
      </c>
      <c r="D2" s="216"/>
      <c r="E2" s="216"/>
      <c r="F2" s="106" t="s">
        <v>68</v>
      </c>
      <c r="I2" s="63"/>
      <c r="J2" s="64"/>
      <c r="K2" s="64"/>
      <c r="L2" s="64"/>
      <c r="M2" s="64"/>
      <c r="N2" s="64"/>
      <c r="O2" s="65"/>
    </row>
    <row r="3" spans="2:16" ht="29.25" customHeight="1">
      <c r="C3" s="108"/>
      <c r="D3" s="109"/>
      <c r="E3" s="110"/>
      <c r="F3" s="107"/>
      <c r="I3" s="66"/>
      <c r="J3" s="82"/>
      <c r="K3" s="87" t="s">
        <v>18</v>
      </c>
      <c r="L3" s="67"/>
      <c r="M3" s="67"/>
      <c r="N3" s="67"/>
      <c r="O3" s="68"/>
    </row>
    <row r="4" spans="2:16" s="25" customFormat="1" ht="33.75">
      <c r="C4" s="111" t="s">
        <v>55</v>
      </c>
      <c r="D4" s="112" t="s">
        <v>56</v>
      </c>
      <c r="E4" s="113" t="s">
        <v>57</v>
      </c>
      <c r="F4" s="105"/>
      <c r="G4" s="91"/>
      <c r="I4" s="69"/>
      <c r="J4" s="83"/>
      <c r="K4" s="83"/>
      <c r="L4" s="86" t="s">
        <v>3</v>
      </c>
      <c r="M4" s="86" t="s">
        <v>4</v>
      </c>
      <c r="N4" s="70"/>
      <c r="O4" s="71"/>
    </row>
    <row r="5" spans="2:16">
      <c r="B5" s="96" t="s">
        <v>69</v>
      </c>
      <c r="C5" s="114">
        <v>0.4</v>
      </c>
      <c r="D5" s="114">
        <v>0.3</v>
      </c>
      <c r="E5" s="114">
        <v>0.3</v>
      </c>
      <c r="F5" s="60">
        <v>0</v>
      </c>
      <c r="G5" s="98">
        <f>SUM(C5:F5)</f>
        <v>1</v>
      </c>
      <c r="H5" s="3"/>
      <c r="I5" s="81"/>
      <c r="J5" s="67"/>
      <c r="K5" s="84" t="s">
        <v>58</v>
      </c>
      <c r="L5" s="2">
        <v>0.1</v>
      </c>
      <c r="M5" s="2">
        <v>0.4</v>
      </c>
      <c r="N5" s="80"/>
      <c r="O5" s="68"/>
      <c r="P5" s="25"/>
    </row>
    <row r="6" spans="2:16">
      <c r="B6" s="96" t="s">
        <v>0</v>
      </c>
      <c r="C6" s="213">
        <v>0</v>
      </c>
      <c r="D6" s="213">
        <v>0</v>
      </c>
      <c r="E6" s="114">
        <v>0</v>
      </c>
      <c r="F6" s="60">
        <v>0</v>
      </c>
      <c r="G6" s="99">
        <f>SUM(C6:F6)</f>
        <v>0</v>
      </c>
      <c r="H6" s="3"/>
      <c r="I6" s="81"/>
      <c r="J6" s="67"/>
      <c r="K6" s="84" t="s">
        <v>0</v>
      </c>
      <c r="L6" s="2">
        <v>0</v>
      </c>
      <c r="M6" s="2">
        <v>0</v>
      </c>
      <c r="N6" s="80"/>
      <c r="O6" s="68"/>
      <c r="P6" s="25"/>
    </row>
    <row r="7" spans="2:16">
      <c r="B7" s="96" t="s">
        <v>1</v>
      </c>
      <c r="C7" s="114">
        <v>0</v>
      </c>
      <c r="D7" s="114">
        <v>0</v>
      </c>
      <c r="E7" s="114">
        <v>0</v>
      </c>
      <c r="F7" s="60">
        <v>0</v>
      </c>
      <c r="G7" s="99">
        <f>SUM(C7:F7)</f>
        <v>0</v>
      </c>
      <c r="H7" s="3"/>
      <c r="I7" s="81"/>
      <c r="J7" s="67"/>
      <c r="K7" s="84" t="s">
        <v>1</v>
      </c>
      <c r="L7" s="2">
        <v>0</v>
      </c>
      <c r="M7" s="2">
        <v>0</v>
      </c>
      <c r="N7" s="80"/>
      <c r="O7" s="68"/>
      <c r="P7" s="25"/>
    </row>
    <row r="8" spans="2:16">
      <c r="B8" s="96" t="s">
        <v>2</v>
      </c>
      <c r="C8" s="114">
        <v>0.2</v>
      </c>
      <c r="D8" s="114">
        <v>0.3</v>
      </c>
      <c r="E8" s="114">
        <v>0</v>
      </c>
      <c r="F8" s="60">
        <v>0.5</v>
      </c>
      <c r="G8" s="100">
        <f>SUM(C8:F8)</f>
        <v>1</v>
      </c>
      <c r="H8" s="3"/>
      <c r="I8" s="81"/>
      <c r="J8" s="67"/>
      <c r="K8" s="84" t="s">
        <v>2</v>
      </c>
      <c r="L8" s="2">
        <v>0.5</v>
      </c>
      <c r="M8" s="2">
        <v>0.9</v>
      </c>
      <c r="N8" s="80"/>
      <c r="O8" s="68"/>
      <c r="P8" s="25"/>
    </row>
    <row r="9" spans="2:16">
      <c r="I9" s="66"/>
      <c r="J9" s="82"/>
      <c r="K9" s="82"/>
      <c r="L9" s="80"/>
      <c r="M9" s="80"/>
      <c r="N9" s="80"/>
      <c r="O9" s="68"/>
      <c r="P9" s="25"/>
    </row>
    <row r="10" spans="2:16" ht="12.75" customHeight="1">
      <c r="I10" s="66"/>
      <c r="J10" s="72"/>
      <c r="K10" s="72"/>
      <c r="L10" s="72"/>
      <c r="M10" s="72"/>
      <c r="N10" s="72"/>
      <c r="O10" s="68"/>
    </row>
    <row r="11" spans="2:16" ht="12.75" customHeight="1">
      <c r="I11" s="66"/>
      <c r="J11" s="72"/>
      <c r="K11" s="72"/>
      <c r="L11" s="72"/>
      <c r="M11" s="72"/>
      <c r="N11" s="72"/>
      <c r="O11" s="68"/>
    </row>
    <row r="12" spans="2:16">
      <c r="I12" s="66"/>
      <c r="J12" s="73"/>
      <c r="K12" s="215"/>
      <c r="L12" s="215"/>
      <c r="M12" s="215"/>
      <c r="N12" s="85"/>
      <c r="O12" s="68"/>
    </row>
    <row r="13" spans="2:16">
      <c r="I13" s="66"/>
      <c r="J13" s="73"/>
      <c r="K13" s="214" t="s">
        <v>29</v>
      </c>
      <c r="L13" s="214"/>
      <c r="M13" s="214"/>
      <c r="N13" s="85"/>
      <c r="O13" s="68"/>
    </row>
    <row r="14" spans="2:16" ht="15">
      <c r="E14"/>
      <c r="F14"/>
      <c r="G14"/>
      <c r="H14"/>
      <c r="I14" s="66"/>
      <c r="J14" s="73"/>
      <c r="K14" s="89" t="s">
        <v>33</v>
      </c>
      <c r="L14" s="90"/>
      <c r="M14" s="90">
        <v>0.2</v>
      </c>
      <c r="N14" s="75"/>
      <c r="O14" s="68"/>
    </row>
    <row r="15" spans="2:16" ht="15">
      <c r="E15"/>
      <c r="F15"/>
      <c r="G15"/>
      <c r="H15"/>
      <c r="I15" s="66"/>
      <c r="J15" s="88"/>
      <c r="K15" s="89" t="s">
        <v>34</v>
      </c>
      <c r="L15" s="90"/>
      <c r="M15" s="90">
        <v>0.5</v>
      </c>
      <c r="N15" s="75"/>
      <c r="O15" s="68"/>
    </row>
    <row r="16" spans="2:16" ht="15">
      <c r="E16"/>
      <c r="G16"/>
      <c r="H16"/>
      <c r="I16" s="66"/>
      <c r="J16" s="88"/>
      <c r="K16" s="89" t="s">
        <v>35</v>
      </c>
      <c r="L16" s="90"/>
      <c r="M16" s="90">
        <v>0.75</v>
      </c>
      <c r="N16" s="75"/>
      <c r="O16" s="68"/>
    </row>
    <row r="17" spans="1:15" ht="15">
      <c r="E17"/>
      <c r="G17"/>
      <c r="H17"/>
      <c r="I17" s="76"/>
      <c r="J17" s="88"/>
      <c r="K17" s="89" t="s">
        <v>30</v>
      </c>
      <c r="L17" s="90"/>
      <c r="M17" s="90">
        <v>1</v>
      </c>
      <c r="N17" s="75"/>
      <c r="O17" s="68"/>
    </row>
    <row r="18" spans="1:15" ht="15">
      <c r="B18"/>
      <c r="E18"/>
      <c r="H18"/>
      <c r="I18" s="76"/>
      <c r="J18" s="88"/>
      <c r="K18" s="74"/>
      <c r="L18" s="75"/>
      <c r="M18" s="75"/>
      <c r="N18" s="75"/>
      <c r="O18" s="68"/>
    </row>
    <row r="19" spans="1:15" ht="15">
      <c r="B19"/>
      <c r="E19"/>
      <c r="H19"/>
      <c r="I19" s="77"/>
      <c r="J19" s="78"/>
      <c r="K19" s="78"/>
      <c r="L19" s="78"/>
      <c r="M19" s="78"/>
      <c r="N19" s="78"/>
      <c r="O19" s="79"/>
    </row>
    <row r="20" spans="1:15" ht="15">
      <c r="B20"/>
      <c r="E20" s="95"/>
      <c r="H20"/>
      <c r="I20"/>
      <c r="J20"/>
      <c r="K20"/>
      <c r="L20"/>
      <c r="M20"/>
      <c r="N20"/>
    </row>
    <row r="21" spans="1:15" ht="15">
      <c r="B21"/>
      <c r="E21" s="95"/>
      <c r="H21"/>
      <c r="I21"/>
      <c r="J21"/>
      <c r="K21"/>
      <c r="L21"/>
      <c r="M21"/>
      <c r="N21"/>
    </row>
    <row r="22" spans="1:15" ht="15">
      <c r="B22"/>
      <c r="E22" s="95"/>
      <c r="H22"/>
      <c r="I22"/>
      <c r="J22"/>
      <c r="K22"/>
      <c r="L22"/>
      <c r="M22"/>
      <c r="N22"/>
    </row>
    <row r="23" spans="1:15" ht="15">
      <c r="B23"/>
      <c r="E23" s="95"/>
      <c r="G23"/>
      <c r="H23"/>
      <c r="I23"/>
      <c r="J23"/>
      <c r="K23"/>
      <c r="L23"/>
      <c r="M23"/>
      <c r="N23"/>
    </row>
    <row r="24" spans="1:15" ht="15.75">
      <c r="B24" s="62" t="s">
        <v>54</v>
      </c>
      <c r="G24" s="101"/>
      <c r="H24"/>
      <c r="I24"/>
      <c r="J24"/>
      <c r="K24"/>
      <c r="L24"/>
      <c r="M24"/>
      <c r="N24"/>
    </row>
    <row r="25" spans="1:15" ht="15">
      <c r="A25" s="217" t="s">
        <v>53</v>
      </c>
      <c r="B25" s="96" t="s">
        <v>58</v>
      </c>
      <c r="C25" s="61">
        <f t="shared" ref="C25:F28" si="0">100*C5</f>
        <v>40</v>
      </c>
      <c r="D25" s="61">
        <f t="shared" si="0"/>
        <v>30</v>
      </c>
      <c r="E25" s="61">
        <f t="shared" si="0"/>
        <v>30</v>
      </c>
      <c r="F25" s="61">
        <f t="shared" si="0"/>
        <v>0</v>
      </c>
      <c r="G25" s="102">
        <f>SUM(C25:F25)</f>
        <v>100</v>
      </c>
      <c r="H25"/>
      <c r="I25"/>
      <c r="J25"/>
      <c r="K25"/>
      <c r="L25"/>
      <c r="M25"/>
      <c r="N25"/>
    </row>
    <row r="26" spans="1:15" ht="15">
      <c r="A26" s="217"/>
      <c r="B26" s="96" t="s">
        <v>0</v>
      </c>
      <c r="C26" s="61">
        <f t="shared" si="0"/>
        <v>0</v>
      </c>
      <c r="D26" s="61">
        <f t="shared" si="0"/>
        <v>0</v>
      </c>
      <c r="E26" s="61">
        <f t="shared" si="0"/>
        <v>0</v>
      </c>
      <c r="F26" s="61">
        <f t="shared" si="0"/>
        <v>0</v>
      </c>
      <c r="G26" s="103">
        <f>SUM(C26:F26)</f>
        <v>0</v>
      </c>
      <c r="H26"/>
      <c r="I26"/>
      <c r="J26"/>
      <c r="K26"/>
      <c r="L26"/>
      <c r="M26"/>
      <c r="N26"/>
    </row>
    <row r="27" spans="1:15" ht="15">
      <c r="A27" s="217"/>
      <c r="B27" s="96" t="s">
        <v>1</v>
      </c>
      <c r="C27" s="61">
        <f t="shared" si="0"/>
        <v>0</v>
      </c>
      <c r="D27" s="61">
        <f t="shared" si="0"/>
        <v>0</v>
      </c>
      <c r="E27" s="61">
        <f t="shared" si="0"/>
        <v>0</v>
      </c>
      <c r="F27" s="61">
        <f t="shared" si="0"/>
        <v>0</v>
      </c>
      <c r="G27" s="103">
        <f>SUM(C27:F27)</f>
        <v>0</v>
      </c>
      <c r="H27"/>
      <c r="I27"/>
      <c r="J27"/>
      <c r="K27"/>
      <c r="L27"/>
      <c r="M27"/>
      <c r="N27"/>
    </row>
    <row r="28" spans="1:15" ht="15">
      <c r="A28" s="217"/>
      <c r="B28" s="96" t="s">
        <v>2</v>
      </c>
      <c r="C28" s="61">
        <f t="shared" si="0"/>
        <v>20</v>
      </c>
      <c r="D28" s="61">
        <f t="shared" si="0"/>
        <v>30</v>
      </c>
      <c r="E28" s="61">
        <f t="shared" si="0"/>
        <v>0</v>
      </c>
      <c r="F28" s="61">
        <f t="shared" si="0"/>
        <v>50</v>
      </c>
      <c r="G28" s="104">
        <f>SUM(C28:F28)</f>
        <v>100</v>
      </c>
      <c r="H28"/>
      <c r="I28"/>
      <c r="J28"/>
      <c r="K28"/>
      <c r="L28"/>
      <c r="M28"/>
      <c r="N28"/>
    </row>
    <row r="29" spans="1:15" ht="15">
      <c r="B29"/>
      <c r="C29"/>
      <c r="D29"/>
      <c r="E29"/>
      <c r="F29"/>
      <c r="G29"/>
      <c r="H29"/>
      <c r="I29"/>
      <c r="J29"/>
      <c r="K29"/>
      <c r="L29"/>
      <c r="M29"/>
      <c r="N29"/>
    </row>
    <row r="30" spans="1:15" ht="15">
      <c r="B30"/>
      <c r="C30"/>
      <c r="D30"/>
      <c r="E30"/>
      <c r="F30"/>
      <c r="G30"/>
      <c r="H30"/>
      <c r="I30"/>
      <c r="J30"/>
      <c r="K30"/>
      <c r="L30"/>
      <c r="M30"/>
      <c r="N30"/>
    </row>
    <row r="31" spans="1:15" ht="15">
      <c r="B31"/>
      <c r="C31"/>
      <c r="D31"/>
      <c r="E31"/>
      <c r="F31"/>
      <c r="G31"/>
      <c r="H31"/>
      <c r="I31"/>
      <c r="J31"/>
      <c r="K31"/>
      <c r="L31"/>
      <c r="M31"/>
      <c r="N31"/>
    </row>
    <row r="32" spans="1:15" ht="15">
      <c r="B32"/>
      <c r="C32"/>
      <c r="D32"/>
      <c r="E32" s="92"/>
      <c r="F32"/>
      <c r="G32"/>
      <c r="H32"/>
      <c r="I32"/>
      <c r="J32"/>
      <c r="K32"/>
      <c r="L32"/>
      <c r="M32"/>
      <c r="N32"/>
    </row>
    <row r="33" spans="2:14" ht="15">
      <c r="B33"/>
      <c r="C33"/>
      <c r="D33"/>
      <c r="E33"/>
      <c r="F33"/>
      <c r="G33"/>
      <c r="H33"/>
      <c r="I33"/>
      <c r="J33"/>
      <c r="K33"/>
      <c r="L33"/>
      <c r="M33"/>
      <c r="N33"/>
    </row>
    <row r="34" spans="2:14" ht="15">
      <c r="B34"/>
      <c r="C34"/>
      <c r="D34"/>
      <c r="E34"/>
      <c r="F34"/>
      <c r="G34"/>
      <c r="H34"/>
      <c r="I34"/>
      <c r="J34"/>
      <c r="K34"/>
      <c r="L34"/>
      <c r="M34"/>
      <c r="N34"/>
    </row>
    <row r="35" spans="2:14" ht="15">
      <c r="B35"/>
      <c r="C35"/>
      <c r="D35"/>
      <c r="E35"/>
      <c r="F35"/>
      <c r="G35"/>
      <c r="H35"/>
      <c r="I35"/>
      <c r="J35"/>
      <c r="K35"/>
      <c r="L35"/>
      <c r="M35"/>
      <c r="N35"/>
    </row>
    <row r="36" spans="2:14" ht="15">
      <c r="B36"/>
      <c r="C36"/>
      <c r="D36"/>
      <c r="E36"/>
      <c r="F36"/>
      <c r="G36"/>
      <c r="H36"/>
      <c r="I36"/>
      <c r="J36"/>
      <c r="K36"/>
      <c r="L36"/>
      <c r="M36"/>
      <c r="N36"/>
    </row>
    <row r="37" spans="2:14" ht="15">
      <c r="B37"/>
      <c r="C37"/>
      <c r="D37"/>
      <c r="E37"/>
      <c r="F37"/>
      <c r="G37"/>
      <c r="H37"/>
      <c r="I37"/>
      <c r="J37"/>
      <c r="K37"/>
      <c r="L37"/>
      <c r="M37"/>
      <c r="N37"/>
    </row>
    <row r="38" spans="2:14" ht="15">
      <c r="B38"/>
      <c r="C38"/>
      <c r="D38"/>
      <c r="E38"/>
      <c r="F38"/>
      <c r="G38"/>
      <c r="H38"/>
      <c r="I38"/>
      <c r="J38"/>
      <c r="K38"/>
      <c r="L38"/>
      <c r="M38"/>
      <c r="N38"/>
    </row>
    <row r="39" spans="2:14" ht="15">
      <c r="B39"/>
      <c r="C39"/>
      <c r="D39"/>
      <c r="E39"/>
      <c r="F39"/>
      <c r="G39"/>
      <c r="H39"/>
      <c r="I39"/>
      <c r="J39"/>
      <c r="K39"/>
      <c r="L39"/>
      <c r="M39"/>
      <c r="N39"/>
    </row>
    <row r="40" spans="2:14" ht="15">
      <c r="I40"/>
      <c r="J40"/>
      <c r="K40"/>
      <c r="L40"/>
      <c r="M40"/>
      <c r="N40"/>
    </row>
    <row r="41" spans="2:14" ht="15">
      <c r="I41"/>
      <c r="J41"/>
      <c r="K41"/>
      <c r="L41"/>
      <c r="M41"/>
      <c r="N41"/>
    </row>
    <row r="42" spans="2:14" ht="15">
      <c r="I42"/>
      <c r="J42"/>
      <c r="K42"/>
      <c r="L42"/>
      <c r="M42"/>
      <c r="N42"/>
    </row>
  </sheetData>
  <mergeCells count="4">
    <mergeCell ref="K13:M13"/>
    <mergeCell ref="K12:M12"/>
    <mergeCell ref="C2:E2"/>
    <mergeCell ref="A25:A28"/>
  </mergeCells>
  <conditionalFormatting sqref="G5">
    <cfRule type="cellIs" dxfId="38" priority="6" operator="notEqual">
      <formula>1</formula>
    </cfRule>
  </conditionalFormatting>
  <conditionalFormatting sqref="G25">
    <cfRule type="cellIs" dxfId="37" priority="4" operator="notEqual">
      <formula>100</formula>
    </cfRule>
  </conditionalFormatting>
  <conditionalFormatting sqref="G6:G8">
    <cfRule type="cellIs" dxfId="36" priority="3" operator="notEqual">
      <formula>1</formula>
    </cfRule>
  </conditionalFormatting>
  <conditionalFormatting sqref="G26:G28">
    <cfRule type="cellIs" dxfId="35" priority="2" operator="notEqual">
      <formula>100</formula>
    </cfRule>
  </conditionalFormatting>
  <conditionalFormatting sqref="C25:G28 C5:G8">
    <cfRule type="cellIs" dxfId="34" priority="1" operator="equal">
      <formula>0</formula>
    </cfRule>
  </conditionalFormatting>
  <conditionalFormatting sqref="C5:D8 F5:F8">
    <cfRule type="expression" dxfId="33" priority="17">
      <formula>OR($F5&lt;$L5,$F5&gt;$M5)</formula>
    </cfRule>
  </conditionalFormatting>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54"/>
  <sheetViews>
    <sheetView showGridLines="0" tabSelected="1" view="pageBreakPreview" zoomScale="90" zoomScaleNormal="100" zoomScaleSheetLayoutView="90" workbookViewId="0">
      <selection activeCell="B1" sqref="B1"/>
    </sheetView>
  </sheetViews>
  <sheetFormatPr defaultColWidth="9.140625" defaultRowHeight="12.75"/>
  <cols>
    <col min="1" max="1" width="3.7109375" style="7" bestFit="1" customWidth="1"/>
    <col min="2" max="2" width="8" style="7" customWidth="1"/>
    <col min="3" max="3" width="13.28515625" style="7" bestFit="1" customWidth="1"/>
    <col min="4" max="4" width="7.5703125" style="7" bestFit="1" customWidth="1"/>
    <col min="5" max="5" width="0.5703125" style="7" customWidth="1"/>
    <col min="6" max="6" width="52.28515625" style="7" customWidth="1"/>
    <col min="7" max="7" width="7.42578125" style="7" customWidth="1"/>
    <col min="8" max="8" width="13" style="7" customWidth="1"/>
    <col min="9" max="9" width="8.42578125" style="7" bestFit="1" customWidth="1"/>
    <col min="10" max="10" width="5.42578125" style="7" bestFit="1" customWidth="1"/>
    <col min="11" max="11" width="6.28515625" style="7" customWidth="1"/>
    <col min="12" max="12" width="2" style="7" bestFit="1" customWidth="1"/>
    <col min="13" max="13" width="6.28515625" style="7" customWidth="1"/>
    <col min="14" max="16" width="9.140625" style="7"/>
    <col min="17" max="17" width="4.85546875" style="7" customWidth="1"/>
    <col min="18" max="18" width="3.85546875" style="7" bestFit="1" customWidth="1"/>
    <col min="19" max="16384" width="9.140625" style="7"/>
  </cols>
  <sheetData>
    <row r="1" spans="1:13" ht="21.75" customHeight="1">
      <c r="A1" s="10"/>
      <c r="B1" s="56" t="s">
        <v>131</v>
      </c>
      <c r="C1" s="8"/>
      <c r="D1" s="9"/>
      <c r="E1" s="10"/>
      <c r="F1" s="9"/>
      <c r="G1" s="10"/>
      <c r="H1" s="9"/>
      <c r="I1" s="9"/>
      <c r="J1" s="9"/>
      <c r="K1" s="9"/>
      <c r="L1" s="9"/>
      <c r="M1" s="9"/>
    </row>
    <row r="2" spans="1:13" ht="13.5" thickBot="1"/>
    <row r="3" spans="1:13" ht="33.75">
      <c r="A3" s="253" t="s">
        <v>36</v>
      </c>
      <c r="B3" s="256" t="s">
        <v>60</v>
      </c>
      <c r="C3" s="11"/>
      <c r="D3" s="11"/>
      <c r="E3" s="11"/>
      <c r="F3" s="11"/>
      <c r="G3" s="97"/>
      <c r="H3" s="43" t="s">
        <v>63</v>
      </c>
      <c r="I3" s="43" t="s">
        <v>12</v>
      </c>
      <c r="J3" s="11"/>
      <c r="K3" s="12"/>
    </row>
    <row r="4" spans="1:13" ht="41.25" customHeight="1" thickBot="1">
      <c r="A4" s="254"/>
      <c r="B4" s="257"/>
      <c r="C4" s="259" t="s">
        <v>115</v>
      </c>
      <c r="D4" s="260"/>
      <c r="E4" s="260"/>
      <c r="F4" s="260"/>
      <c r="G4" s="36"/>
      <c r="H4" s="200"/>
      <c r="I4" s="39">
        <f>IF(C4=0,"",Config!$C$25*H4)</f>
        <v>0</v>
      </c>
      <c r="J4" s="16"/>
      <c r="K4" s="225" t="s">
        <v>65</v>
      </c>
      <c r="L4" s="225"/>
      <c r="M4" s="225"/>
    </row>
    <row r="5" spans="1:13" ht="22.5" customHeight="1" thickBot="1">
      <c r="A5" s="254"/>
      <c r="B5" s="258"/>
      <c r="C5" s="23"/>
      <c r="D5" s="23"/>
      <c r="E5" s="23"/>
      <c r="F5" s="23"/>
      <c r="G5" s="51"/>
      <c r="H5" s="23"/>
      <c r="I5" s="24"/>
      <c r="J5" s="5"/>
      <c r="K5" s="40">
        <f>+I4</f>
        <v>0</v>
      </c>
      <c r="L5" s="41" t="s">
        <v>40</v>
      </c>
      <c r="M5" s="42">
        <f>+Config!C25</f>
        <v>40</v>
      </c>
    </row>
    <row r="6" spans="1:13" ht="13.5" thickBot="1">
      <c r="A6" s="254"/>
    </row>
    <row r="7" spans="1:13" ht="45">
      <c r="A7" s="254"/>
      <c r="B7" s="256" t="s">
        <v>59</v>
      </c>
      <c r="C7" s="11"/>
      <c r="D7" s="11"/>
      <c r="E7" s="11"/>
      <c r="F7" s="11"/>
      <c r="G7" s="97"/>
      <c r="H7" s="43" t="s">
        <v>64</v>
      </c>
      <c r="I7" s="43" t="s">
        <v>12</v>
      </c>
      <c r="J7" s="11"/>
      <c r="K7" s="12"/>
    </row>
    <row r="8" spans="1:13">
      <c r="A8" s="254"/>
      <c r="B8" s="257"/>
      <c r="C8" s="267"/>
      <c r="D8" s="268"/>
      <c r="E8" s="268"/>
      <c r="F8" s="268"/>
      <c r="G8" s="13"/>
      <c r="H8" s="14"/>
      <c r="I8" s="15" t="str">
        <f>IF(C8=0,"",Config!$D$25*H8)</f>
        <v/>
      </c>
      <c r="J8" s="16"/>
      <c r="K8" s="225" t="s">
        <v>65</v>
      </c>
      <c r="L8" s="225"/>
      <c r="M8" s="225"/>
    </row>
    <row r="9" spans="1:13" ht="38.25" customHeight="1" thickBot="1">
      <c r="A9" s="254"/>
      <c r="B9" s="257"/>
      <c r="C9" s="269"/>
      <c r="D9" s="270"/>
      <c r="E9" s="270"/>
      <c r="F9" s="270"/>
      <c r="G9" s="20"/>
      <c r="H9" s="21"/>
      <c r="I9" s="22" t="str">
        <f>IF(C9=0,"",Config!$D$25*G9*H9)</f>
        <v/>
      </c>
      <c r="J9" s="16"/>
      <c r="K9" s="225"/>
      <c r="L9" s="225"/>
      <c r="M9" s="225"/>
    </row>
    <row r="10" spans="1:13" ht="30" customHeight="1" thickBot="1">
      <c r="A10" s="254"/>
      <c r="B10" s="258"/>
      <c r="C10" s="23"/>
      <c r="D10" s="23"/>
      <c r="E10" s="23"/>
      <c r="F10" s="23"/>
      <c r="G10" s="51"/>
      <c r="H10" s="23"/>
      <c r="I10" s="24"/>
      <c r="J10" s="5"/>
      <c r="K10" s="40">
        <f>SUM(I8:I9)</f>
        <v>0</v>
      </c>
      <c r="L10" s="41" t="s">
        <v>40</v>
      </c>
      <c r="M10" s="42">
        <f>Config!$D$25</f>
        <v>30</v>
      </c>
    </row>
    <row r="11" spans="1:13" ht="13.5" thickBot="1">
      <c r="A11" s="254"/>
    </row>
    <row r="12" spans="1:13" ht="45">
      <c r="A12" s="254"/>
      <c r="B12" s="256" t="s">
        <v>61</v>
      </c>
      <c r="C12" s="11"/>
      <c r="D12" s="11"/>
      <c r="E12" s="11"/>
      <c r="F12" s="11"/>
      <c r="G12" s="43" t="s">
        <v>11</v>
      </c>
      <c r="H12" s="43" t="s">
        <v>10</v>
      </c>
      <c r="I12" s="43" t="s">
        <v>12</v>
      </c>
      <c r="J12" s="11"/>
      <c r="K12" s="12"/>
    </row>
    <row r="13" spans="1:13" ht="14.25" customHeight="1">
      <c r="A13" s="254"/>
      <c r="B13" s="261"/>
      <c r="C13" s="263" t="s">
        <v>127</v>
      </c>
      <c r="D13" s="264"/>
      <c r="E13" s="264"/>
      <c r="F13" s="264"/>
      <c r="G13" s="171">
        <v>0.4</v>
      </c>
      <c r="H13" s="208"/>
      <c r="I13" s="206">
        <f>IF(C13=0,"",Config!$E$25*G13*H13)</f>
        <v>0</v>
      </c>
      <c r="J13" s="16"/>
      <c r="K13" s="225" t="s">
        <v>65</v>
      </c>
      <c r="L13" s="225"/>
      <c r="M13" s="225"/>
    </row>
    <row r="14" spans="1:13" ht="26.25" customHeight="1">
      <c r="A14" s="254"/>
      <c r="B14" s="261"/>
      <c r="C14" s="265" t="s">
        <v>128</v>
      </c>
      <c r="D14" s="266"/>
      <c r="E14" s="266"/>
      <c r="F14" s="266"/>
      <c r="G14" s="209">
        <v>0.3</v>
      </c>
      <c r="H14" s="210"/>
      <c r="I14" s="207">
        <f>IF(C14=0,"",Config!$E$25*G14*H14)</f>
        <v>0</v>
      </c>
      <c r="J14" s="16"/>
      <c r="K14" s="225"/>
      <c r="L14" s="225"/>
      <c r="M14" s="225"/>
    </row>
    <row r="15" spans="1:13" ht="26.25" customHeight="1">
      <c r="A15" s="254"/>
      <c r="B15" s="261"/>
      <c r="C15" s="265" t="s">
        <v>129</v>
      </c>
      <c r="D15" s="266"/>
      <c r="E15" s="266"/>
      <c r="F15" s="266"/>
      <c r="G15" s="209">
        <v>0.3</v>
      </c>
      <c r="H15" s="210"/>
      <c r="I15" s="207">
        <f>IF(C15=0,"",Config!$E$25*G15*H15)</f>
        <v>0</v>
      </c>
      <c r="J15" s="16"/>
      <c r="K15" s="225"/>
      <c r="L15" s="225"/>
      <c r="M15" s="225"/>
    </row>
    <row r="16" spans="1:13" ht="26.25" customHeight="1">
      <c r="A16" s="254"/>
      <c r="B16" s="261"/>
      <c r="C16" s="265"/>
      <c r="D16" s="266"/>
      <c r="E16" s="266"/>
      <c r="F16" s="266"/>
      <c r="G16" s="209"/>
      <c r="H16" s="210"/>
      <c r="I16" s="207" t="str">
        <f>IF(C16=0,"",Config!$E$25*G16*H16)</f>
        <v/>
      </c>
      <c r="J16" s="16"/>
      <c r="K16" s="225"/>
      <c r="L16" s="225"/>
      <c r="M16" s="225"/>
    </row>
    <row r="17" spans="1:14" ht="28.5" customHeight="1">
      <c r="A17" s="254"/>
      <c r="B17" s="261"/>
      <c r="C17" s="265"/>
      <c r="D17" s="266"/>
      <c r="E17" s="266"/>
      <c r="F17" s="266"/>
      <c r="G17" s="209"/>
      <c r="H17" s="210"/>
      <c r="I17" s="207" t="str">
        <f>IF(C17=0,"",Config!$E$25*G17*H17)</f>
        <v/>
      </c>
      <c r="J17" s="16"/>
      <c r="K17" s="225"/>
      <c r="L17" s="225"/>
      <c r="M17" s="225"/>
    </row>
    <row r="18" spans="1:14" ht="28.5" customHeight="1">
      <c r="A18" s="254"/>
      <c r="B18" s="261"/>
      <c r="C18" s="265"/>
      <c r="D18" s="266"/>
      <c r="E18" s="266"/>
      <c r="F18" s="266"/>
      <c r="G18" s="209"/>
      <c r="H18" s="210"/>
      <c r="I18" s="207" t="str">
        <f>IF(C18=0,"",Config!$E$25*G18*H18)</f>
        <v/>
      </c>
      <c r="J18" s="16"/>
      <c r="K18" s="225"/>
      <c r="L18" s="225"/>
      <c r="M18" s="225"/>
    </row>
    <row r="19" spans="1:14" ht="20.25" customHeight="1">
      <c r="A19" s="254"/>
      <c r="B19" s="261"/>
      <c r="C19" s="265"/>
      <c r="D19" s="266"/>
      <c r="E19" s="266"/>
      <c r="F19" s="266"/>
      <c r="G19" s="209"/>
      <c r="H19" s="210"/>
      <c r="I19" s="207" t="str">
        <f>IF(C19=0,"",Config!$E$25*G19*H19)</f>
        <v/>
      </c>
      <c r="J19" s="16"/>
      <c r="K19" s="225"/>
      <c r="L19" s="225"/>
      <c r="M19" s="225"/>
    </row>
    <row r="20" spans="1:14" ht="28.5" customHeight="1">
      <c r="A20" s="254"/>
      <c r="B20" s="261"/>
      <c r="C20" s="265"/>
      <c r="D20" s="266"/>
      <c r="E20" s="266"/>
      <c r="F20" s="266"/>
      <c r="G20" s="209"/>
      <c r="H20" s="210"/>
      <c r="I20" s="207" t="str">
        <f>IF(C20=0,"",Config!$E$25*G20*H20)</f>
        <v/>
      </c>
      <c r="J20" s="16"/>
      <c r="K20" s="225"/>
      <c r="L20" s="225"/>
      <c r="M20" s="225"/>
    </row>
    <row r="21" spans="1:14" ht="28.5" customHeight="1">
      <c r="A21" s="254"/>
      <c r="B21" s="261"/>
      <c r="C21" s="265"/>
      <c r="D21" s="266"/>
      <c r="E21" s="266"/>
      <c r="F21" s="266"/>
      <c r="G21" s="209"/>
      <c r="H21" s="210"/>
      <c r="I21" s="207" t="str">
        <f>IF(C21=0,"",Config!$E$25*G21*H21)</f>
        <v/>
      </c>
      <c r="J21" s="16"/>
      <c r="K21" s="225"/>
      <c r="L21" s="225"/>
      <c r="M21" s="225"/>
    </row>
    <row r="22" spans="1:14" ht="23.25" customHeight="1" thickBot="1">
      <c r="A22" s="254"/>
      <c r="B22" s="261"/>
      <c r="C22" s="271"/>
      <c r="D22" s="272"/>
      <c r="E22" s="272"/>
      <c r="F22" s="272"/>
      <c r="G22" s="172"/>
      <c r="H22" s="211"/>
      <c r="I22" s="212" t="str">
        <f>IF(C22=0,"",Config!$E$25*G22*H22)</f>
        <v/>
      </c>
      <c r="J22" s="16"/>
      <c r="K22" s="225"/>
      <c r="L22" s="225"/>
      <c r="M22" s="225"/>
    </row>
    <row r="23" spans="1:14" ht="22.5" customHeight="1" thickBot="1">
      <c r="A23" s="255"/>
      <c r="B23" s="262"/>
      <c r="C23" s="23"/>
      <c r="D23" s="23"/>
      <c r="E23" s="23"/>
      <c r="F23" s="23"/>
      <c r="G23" s="51">
        <f>SUM(G13:G22)</f>
        <v>1</v>
      </c>
      <c r="H23" s="23"/>
      <c r="I23" s="24"/>
      <c r="J23" s="5"/>
      <c r="K23" s="40">
        <f>SUM(I13:I22)</f>
        <v>0</v>
      </c>
      <c r="L23" s="41" t="s">
        <v>40</v>
      </c>
      <c r="M23" s="42">
        <f>Config!$E$25</f>
        <v>30</v>
      </c>
    </row>
    <row r="24" spans="1:14">
      <c r="D24" s="25"/>
    </row>
    <row r="25" spans="1:14" ht="13.5" thickBot="1">
      <c r="D25" s="25"/>
    </row>
    <row r="26" spans="1:14" ht="43.5" customHeight="1">
      <c r="A26" s="234"/>
      <c r="B26" s="235"/>
      <c r="C26" s="11"/>
      <c r="D26" s="45" t="s">
        <v>15</v>
      </c>
      <c r="E26" s="11"/>
      <c r="F26" s="238" t="s">
        <v>20</v>
      </c>
      <c r="G26" s="239"/>
      <c r="H26" s="45" t="s">
        <v>32</v>
      </c>
      <c r="I26" s="45" t="s">
        <v>12</v>
      </c>
      <c r="J26" s="11"/>
      <c r="K26" s="44"/>
    </row>
    <row r="27" spans="1:14" ht="24" customHeight="1">
      <c r="A27" s="236"/>
      <c r="B27" s="237"/>
      <c r="C27" s="240" t="s">
        <v>70</v>
      </c>
      <c r="D27" s="242">
        <v>0.25</v>
      </c>
      <c r="E27" s="115"/>
      <c r="F27" s="244" t="s">
        <v>117</v>
      </c>
      <c r="G27" s="244"/>
      <c r="H27" s="201"/>
      <c r="I27" s="117" t="e">
        <f>IF(F27=0,"",Config!$F$25*D27*VLOOKUP(H27,Config!$K$14:$M$17,3,0)/COUNTA(F27:F29))</f>
        <v>#N/A</v>
      </c>
      <c r="J27" s="28"/>
      <c r="K27" s="225" t="s">
        <v>37</v>
      </c>
      <c r="L27" s="225"/>
      <c r="M27" s="225"/>
    </row>
    <row r="28" spans="1:14" ht="15" customHeight="1">
      <c r="A28" s="236"/>
      <c r="B28" s="237"/>
      <c r="C28" s="241"/>
      <c r="D28" s="243"/>
      <c r="E28" s="118"/>
      <c r="F28" s="226" t="s">
        <v>126</v>
      </c>
      <c r="G28" s="227"/>
      <c r="H28" s="202"/>
      <c r="I28" s="120" t="e">
        <f>IF(F28=0,"",Config!$F$25*D27*VLOOKUP(H28,Config!$K$14:$M$17,3,0)/COUNTA(F27:F29))</f>
        <v>#N/A</v>
      </c>
      <c r="J28" s="28"/>
      <c r="K28" s="225"/>
      <c r="L28" s="225"/>
      <c r="M28" s="225"/>
    </row>
    <row r="29" spans="1:14" ht="24" customHeight="1">
      <c r="A29" s="236"/>
      <c r="B29" s="237"/>
      <c r="C29" s="241"/>
      <c r="D29" s="243"/>
      <c r="E29" s="118"/>
      <c r="F29" s="226" t="s">
        <v>120</v>
      </c>
      <c r="G29" s="227"/>
      <c r="H29" s="202"/>
      <c r="I29" s="120" t="e">
        <f>IF(F29=0,"",Config!$F$25*D27*VLOOKUP(H29,Config!$K$14:$M$17,3,0)/COUNTA(F27:F29))</f>
        <v>#N/A</v>
      </c>
      <c r="J29" s="28"/>
      <c r="K29" s="225"/>
      <c r="L29" s="225"/>
      <c r="M29" s="225"/>
    </row>
    <row r="30" spans="1:14" ht="30.75" customHeight="1">
      <c r="A30" s="236"/>
      <c r="B30" s="237"/>
      <c r="C30" s="219" t="s">
        <v>109</v>
      </c>
      <c r="D30" s="221">
        <v>0.25</v>
      </c>
      <c r="E30" s="33"/>
      <c r="F30" s="223" t="s">
        <v>108</v>
      </c>
      <c r="G30" s="223"/>
      <c r="H30" s="13"/>
      <c r="I30" s="15" t="e">
        <f>IF(F30=0,"",Config!$F$25*D30*VLOOKUP(H30,Config!$K$14:$M$17,3,0)/COUNTA(F30:F32))</f>
        <v>#N/A</v>
      </c>
      <c r="J30" s="94" t="s">
        <v>9</v>
      </c>
      <c r="K30" s="225"/>
      <c r="L30" s="225"/>
      <c r="M30" s="225"/>
      <c r="N30" s="32"/>
    </row>
    <row r="31" spans="1:14" ht="29.25" customHeight="1">
      <c r="A31" s="236"/>
      <c r="B31" s="237"/>
      <c r="C31" s="245"/>
      <c r="D31" s="246"/>
      <c r="E31" s="16"/>
      <c r="F31" s="247" t="s">
        <v>110</v>
      </c>
      <c r="G31" s="248"/>
      <c r="H31" s="203"/>
      <c r="I31" s="30" t="e">
        <f>IF(F31=0,"",Config!$F$25*D30*VLOOKUP(H31,Config!$K$14:$M$17,3,0)/COUNTA(F30:F32))</f>
        <v>#N/A</v>
      </c>
      <c r="J31" s="28"/>
      <c r="K31" s="225"/>
      <c r="L31" s="225"/>
      <c r="M31" s="225"/>
      <c r="N31" s="32"/>
    </row>
    <row r="32" spans="1:14" ht="27" customHeight="1">
      <c r="A32" s="236"/>
      <c r="B32" s="237"/>
      <c r="C32" s="220"/>
      <c r="D32" s="222"/>
      <c r="E32" s="26"/>
      <c r="F32" s="247" t="s">
        <v>124</v>
      </c>
      <c r="G32" s="248"/>
      <c r="H32" s="20"/>
      <c r="I32" s="22" t="e">
        <f>IF(F32=0,"",Config!$F$25*D30*VLOOKUP(H32,Config!$K$14:$M$17,3,0)/COUNTA(F30:F32))</f>
        <v>#N/A</v>
      </c>
      <c r="J32" s="28"/>
      <c r="K32" s="225"/>
      <c r="L32" s="225"/>
      <c r="M32" s="225"/>
      <c r="N32" s="32"/>
    </row>
    <row r="33" spans="1:14" ht="42.75" customHeight="1">
      <c r="A33" s="236"/>
      <c r="B33" s="237"/>
      <c r="C33" s="249" t="s">
        <v>113</v>
      </c>
      <c r="D33" s="221">
        <v>0.2</v>
      </c>
      <c r="E33" s="33"/>
      <c r="F33" s="223" t="s">
        <v>111</v>
      </c>
      <c r="G33" s="223"/>
      <c r="H33" s="13"/>
      <c r="I33" s="15" t="e">
        <f>IF(F33=0,"",Config!$F$25*D33*VLOOKUP(H33,Config!$K$14:$M$17,3,0)/COUNTA(F33:F34))</f>
        <v>#N/A</v>
      </c>
      <c r="J33" s="28"/>
      <c r="K33" s="225"/>
      <c r="L33" s="225"/>
      <c r="M33" s="225"/>
    </row>
    <row r="34" spans="1:14" ht="39.75" customHeight="1">
      <c r="A34" s="236"/>
      <c r="B34" s="237"/>
      <c r="C34" s="250"/>
      <c r="D34" s="222"/>
      <c r="E34" s="26"/>
      <c r="F34" s="251" t="s">
        <v>123</v>
      </c>
      <c r="G34" s="251"/>
      <c r="H34" s="20"/>
      <c r="I34" s="22" t="e">
        <f>IF(F34=0,"",Config!$F$25*D33*VLOOKUP(H34,Config!$K$14:$M$17,3,0)/COUNTA(F33:F34))</f>
        <v>#N/A</v>
      </c>
      <c r="J34" s="28"/>
      <c r="K34" s="225"/>
      <c r="L34" s="225"/>
      <c r="M34" s="225"/>
      <c r="N34" s="32"/>
    </row>
    <row r="35" spans="1:14" ht="38.25" customHeight="1">
      <c r="A35" s="236"/>
      <c r="B35" s="237"/>
      <c r="C35" s="249" t="s">
        <v>114</v>
      </c>
      <c r="D35" s="221">
        <v>0.2</v>
      </c>
      <c r="E35" s="33"/>
      <c r="F35" s="223" t="s">
        <v>125</v>
      </c>
      <c r="G35" s="223"/>
      <c r="H35" s="13"/>
      <c r="I35" s="15" t="e">
        <f>IF(F35=0,"",Config!$F$25*D35*VLOOKUP(H35,Config!$K$14:$M$17,3,0)/COUNTA(F35:F37))</f>
        <v>#N/A</v>
      </c>
      <c r="J35" s="28"/>
      <c r="K35" s="225"/>
      <c r="L35" s="225"/>
      <c r="M35" s="225"/>
      <c r="N35" s="32"/>
    </row>
    <row r="36" spans="1:14" ht="26.25" customHeight="1">
      <c r="A36" s="236"/>
      <c r="B36" s="237"/>
      <c r="C36" s="252"/>
      <c r="D36" s="246"/>
      <c r="E36" s="16"/>
      <c r="F36" s="247" t="s">
        <v>121</v>
      </c>
      <c r="G36" s="247"/>
      <c r="H36" s="203"/>
      <c r="I36" s="30" t="e">
        <f>IF(F36=0,"",Config!$F$25*D35*VLOOKUP(H36,Config!$K$14:$M$17,3,0)/COUNTA(F35:F37))</f>
        <v>#N/A</v>
      </c>
      <c r="J36" s="28"/>
      <c r="K36" s="225"/>
      <c r="L36" s="225"/>
      <c r="M36" s="225"/>
      <c r="N36" s="32"/>
    </row>
    <row r="37" spans="1:14" ht="24" customHeight="1">
      <c r="A37" s="236"/>
      <c r="B37" s="237"/>
      <c r="C37" s="250"/>
      <c r="D37" s="222"/>
      <c r="E37" s="26"/>
      <c r="F37" s="251" t="s">
        <v>122</v>
      </c>
      <c r="G37" s="251"/>
      <c r="H37" s="20"/>
      <c r="I37" s="22" t="e">
        <f>IF(F37=0,"",Config!$F$25*D35*VLOOKUP(H37,Config!$K$14:$M$17,3,0)/COUNTA(F35:F37))</f>
        <v>#N/A</v>
      </c>
      <c r="J37" s="28"/>
      <c r="K37" s="225"/>
      <c r="L37" s="225"/>
      <c r="M37" s="225"/>
      <c r="N37" s="32"/>
    </row>
    <row r="38" spans="1:14" ht="37.5" customHeight="1">
      <c r="A38" s="236"/>
      <c r="B38" s="237"/>
      <c r="C38" s="219" t="s">
        <v>112</v>
      </c>
      <c r="D38" s="221">
        <v>0.1</v>
      </c>
      <c r="E38" s="33"/>
      <c r="F38" s="223" t="s">
        <v>118</v>
      </c>
      <c r="G38" s="223"/>
      <c r="H38" s="13"/>
      <c r="I38" s="15" t="e">
        <f>IF(F38=0,"",Config!$F$25*D38*VLOOKUP(H38,Config!$K$14:$M$17,3,0)/COUNTA(F38:F39))</f>
        <v>#N/A</v>
      </c>
      <c r="J38" s="28"/>
      <c r="K38" s="225"/>
      <c r="L38" s="225"/>
      <c r="M38" s="225"/>
      <c r="N38" s="32"/>
    </row>
    <row r="39" spans="1:14" ht="26.25" customHeight="1" thickBot="1">
      <c r="A39" s="236"/>
      <c r="B39" s="237"/>
      <c r="C39" s="220"/>
      <c r="D39" s="222"/>
      <c r="E39" s="26"/>
      <c r="F39" s="224" t="s">
        <v>119</v>
      </c>
      <c r="G39" s="224"/>
      <c r="H39" s="173"/>
      <c r="I39" s="170" t="e">
        <f>IF(F39=0,"",Config!$F$25*D38*VLOOKUP(H39,Config!$K$14:$M$17,3,0)/COUNTA(F38:F39))</f>
        <v>#N/A</v>
      </c>
      <c r="J39" s="28"/>
      <c r="K39" s="225"/>
      <c r="L39" s="225"/>
      <c r="M39" s="225"/>
      <c r="N39" s="32"/>
    </row>
    <row r="40" spans="1:14" ht="22.5" customHeight="1" thickBot="1">
      <c r="B40" s="49"/>
      <c r="C40" s="23"/>
      <c r="D40" s="50">
        <f>SUM(D27:D38)</f>
        <v>0.99999999999999989</v>
      </c>
      <c r="E40" s="23"/>
      <c r="F40" s="23"/>
      <c r="G40" s="6"/>
      <c r="H40" s="23"/>
      <c r="I40" s="24"/>
      <c r="J40" s="5"/>
      <c r="K40" s="40" t="e">
        <f>SUM(I27:I39)</f>
        <v>#N/A</v>
      </c>
      <c r="L40" s="41" t="s">
        <v>40</v>
      </c>
      <c r="M40" s="42">
        <f>Config!$F$25</f>
        <v>0</v>
      </c>
    </row>
    <row r="41" spans="1:14" ht="15">
      <c r="K41"/>
    </row>
    <row r="42" spans="1:14" ht="19.5">
      <c r="K42" s="228" t="s">
        <v>17</v>
      </c>
      <c r="L42" s="228"/>
      <c r="M42" s="228"/>
    </row>
    <row r="43" spans="1:14" ht="21" customHeight="1" thickBot="1">
      <c r="K43" s="229" t="s">
        <v>16</v>
      </c>
      <c r="L43" s="229"/>
      <c r="M43" s="229"/>
    </row>
    <row r="44" spans="1:14" ht="33.75" customHeight="1" thickBot="1">
      <c r="K44" s="46">
        <f>+K23+K10+K5</f>
        <v>0</v>
      </c>
      <c r="L44" s="47" t="s">
        <v>40</v>
      </c>
      <c r="M44" s="48">
        <f>+M40+M23+M10+M5</f>
        <v>100</v>
      </c>
    </row>
    <row r="46" spans="1:14">
      <c r="B46" s="53" t="s">
        <v>42</v>
      </c>
      <c r="C46" s="52"/>
      <c r="D46" s="52"/>
      <c r="E46" s="54"/>
      <c r="F46" s="55"/>
      <c r="G46" s="52"/>
      <c r="H46" s="52"/>
      <c r="I46" s="52"/>
      <c r="J46" s="52"/>
      <c r="K46" s="52"/>
      <c r="L46" s="52"/>
      <c r="M46" s="52"/>
    </row>
    <row r="47" spans="1:14" ht="19.5" customHeight="1">
      <c r="B47" s="230"/>
      <c r="C47" s="231"/>
      <c r="D47" s="231"/>
      <c r="E47" s="231"/>
      <c r="F47" s="231"/>
      <c r="G47" s="231"/>
      <c r="H47" s="231"/>
      <c r="I47" s="231"/>
      <c r="J47" s="231"/>
      <c r="K47" s="231"/>
      <c r="L47" s="231"/>
      <c r="M47" s="232"/>
    </row>
    <row r="49" spans="2:13">
      <c r="B49" s="53" t="s">
        <v>44</v>
      </c>
      <c r="C49" s="52"/>
      <c r="D49" s="52"/>
      <c r="E49" s="54"/>
      <c r="F49" s="55"/>
      <c r="G49" s="52"/>
      <c r="H49" s="52"/>
      <c r="I49" s="52"/>
      <c r="J49" s="52"/>
      <c r="K49" s="52"/>
      <c r="L49" s="52"/>
      <c r="M49" s="52"/>
    </row>
    <row r="50" spans="2:13" ht="33.75" customHeight="1">
      <c r="B50" s="230"/>
      <c r="C50" s="231"/>
      <c r="D50" s="231"/>
      <c r="E50" s="231"/>
      <c r="F50" s="231"/>
      <c r="G50" s="231"/>
      <c r="H50" s="231"/>
      <c r="I50" s="231"/>
      <c r="J50" s="231"/>
      <c r="K50" s="231"/>
      <c r="L50" s="231"/>
      <c r="M50" s="232"/>
    </row>
    <row r="53" spans="2:13">
      <c r="C53" s="93" t="s">
        <v>45</v>
      </c>
      <c r="F53" s="93" t="s">
        <v>46</v>
      </c>
      <c r="H53" s="233" t="s">
        <v>47</v>
      </c>
      <c r="I53" s="233"/>
      <c r="J53" s="233"/>
      <c r="K53" s="233"/>
      <c r="L53" s="233"/>
      <c r="M53" s="233"/>
    </row>
    <row r="54" spans="2:13">
      <c r="C54" s="59"/>
      <c r="F54" s="58"/>
      <c r="H54" s="218"/>
      <c r="I54" s="218"/>
      <c r="J54" s="218"/>
      <c r="K54" s="218"/>
      <c r="L54" s="218"/>
      <c r="M54" s="218"/>
    </row>
  </sheetData>
  <mergeCells count="52">
    <mergeCell ref="K13:M22"/>
    <mergeCell ref="C19:F19"/>
    <mergeCell ref="C22:F22"/>
    <mergeCell ref="C17:F17"/>
    <mergeCell ref="C20:F20"/>
    <mergeCell ref="C14:F14"/>
    <mergeCell ref="K4:M4"/>
    <mergeCell ref="B7:B10"/>
    <mergeCell ref="C8:F8"/>
    <mergeCell ref="K8:M9"/>
    <mergeCell ref="C9:F9"/>
    <mergeCell ref="A3:A23"/>
    <mergeCell ref="B3:B5"/>
    <mergeCell ref="C4:F4"/>
    <mergeCell ref="B12:B23"/>
    <mergeCell ref="C13:F13"/>
    <mergeCell ref="C15:F15"/>
    <mergeCell ref="C16:F16"/>
    <mergeCell ref="C18:F18"/>
    <mergeCell ref="C21:F21"/>
    <mergeCell ref="C33:C34"/>
    <mergeCell ref="D33:D34"/>
    <mergeCell ref="F35:G35"/>
    <mergeCell ref="F34:G34"/>
    <mergeCell ref="C35:C37"/>
    <mergeCell ref="D35:D37"/>
    <mergeCell ref="F36:G36"/>
    <mergeCell ref="F37:G37"/>
    <mergeCell ref="C27:C29"/>
    <mergeCell ref="D27:D29"/>
    <mergeCell ref="F27:G27"/>
    <mergeCell ref="C30:C32"/>
    <mergeCell ref="D30:D32"/>
    <mergeCell ref="F30:G30"/>
    <mergeCell ref="F31:G31"/>
    <mergeCell ref="F32:G32"/>
    <mergeCell ref="H54:M54"/>
    <mergeCell ref="C38:C39"/>
    <mergeCell ref="D38:D39"/>
    <mergeCell ref="F38:G38"/>
    <mergeCell ref="F39:G39"/>
    <mergeCell ref="K27:M39"/>
    <mergeCell ref="F28:G28"/>
    <mergeCell ref="F29:G29"/>
    <mergeCell ref="K42:M42"/>
    <mergeCell ref="K43:M43"/>
    <mergeCell ref="B47:M47"/>
    <mergeCell ref="B50:M50"/>
    <mergeCell ref="H53:M53"/>
    <mergeCell ref="F33:G33"/>
    <mergeCell ref="A26:B39"/>
    <mergeCell ref="F26:G26"/>
  </mergeCells>
  <conditionalFormatting sqref="C3:M5">
    <cfRule type="expression" dxfId="32" priority="8">
      <formula>$M$5=0</formula>
    </cfRule>
  </conditionalFormatting>
  <conditionalFormatting sqref="C7:M10">
    <cfRule type="expression" dxfId="31" priority="7">
      <formula>$M$10=0</formula>
    </cfRule>
  </conditionalFormatting>
  <conditionalFormatting sqref="C12:M13 C19:H19 G14:M16 C23:M23 C20:C21 G20:H21 C22:H22 G17:H18 I17:M22">
    <cfRule type="expression" dxfId="30" priority="6">
      <formula>$M$23=0</formula>
    </cfRule>
  </conditionalFormatting>
  <conditionalFormatting sqref="F32:G32 C26:M29 G30:G38 C30:F39 H30:M39 C33:M33 C35:I37 C40:M40">
    <cfRule type="expression" dxfId="29" priority="12">
      <formula>$M$40=0</formula>
    </cfRule>
  </conditionalFormatting>
  <conditionalFormatting sqref="C14:C18">
    <cfRule type="expression" dxfId="28" priority="1">
      <formula>$M$23=0</formula>
    </cfRule>
  </conditionalFormatting>
  <pageMargins left="0.23622047244094491" right="0.23622047244094491" top="0.15748031496062992" bottom="0.15748031496062992" header="0.31496062992125984" footer="0.31496062992125984"/>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Config!$K$14:$K$17</xm:f>
          </x14:formula1>
          <xm:sqref>H27:H39</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O57"/>
  <sheetViews>
    <sheetView showGridLines="0" zoomScaleNormal="100" workbookViewId="0">
      <selection activeCell="D66" sqref="D66"/>
    </sheetView>
  </sheetViews>
  <sheetFormatPr defaultColWidth="9.140625" defaultRowHeight="12.75"/>
  <cols>
    <col min="1" max="1" width="3.7109375" style="7" bestFit="1" customWidth="1"/>
    <col min="2" max="2" width="5.140625" style="7" customWidth="1"/>
    <col min="3" max="3" width="13.28515625" style="7" bestFit="1" customWidth="1"/>
    <col min="4" max="4" width="7.5703125" style="7" bestFit="1" customWidth="1"/>
    <col min="5" max="5" width="0.5703125" style="7" customWidth="1"/>
    <col min="6" max="6" width="52.28515625" style="7" customWidth="1"/>
    <col min="7" max="7" width="7.42578125" style="7" customWidth="1"/>
    <col min="8" max="8" width="13" style="7" customWidth="1"/>
    <col min="9" max="9" width="8.42578125" style="7" bestFit="1" customWidth="1"/>
    <col min="10" max="10" width="5.42578125" style="7" bestFit="1" customWidth="1"/>
    <col min="11" max="11" width="6.28515625" style="7" customWidth="1"/>
    <col min="12" max="12" width="2" style="7" bestFit="1" customWidth="1"/>
    <col min="13" max="13" width="6.28515625" style="7" customWidth="1"/>
    <col min="14" max="16" width="9.140625" style="7"/>
    <col min="17" max="17" width="4.85546875" style="7" customWidth="1"/>
    <col min="18" max="18" width="3.85546875" style="7" bestFit="1" customWidth="1"/>
    <col min="19" max="16384" width="9.140625" style="7"/>
  </cols>
  <sheetData>
    <row r="1" spans="1:13" ht="21.75" customHeight="1">
      <c r="A1" s="10"/>
      <c r="B1" s="56" t="s">
        <v>19</v>
      </c>
      <c r="C1" s="8"/>
      <c r="D1" s="9"/>
      <c r="E1" s="10"/>
      <c r="F1" s="9"/>
      <c r="G1" s="10"/>
      <c r="H1" s="9"/>
      <c r="I1" s="9"/>
      <c r="J1" s="9"/>
      <c r="K1" s="9"/>
      <c r="L1" s="9"/>
      <c r="M1" s="9"/>
    </row>
    <row r="2" spans="1:13" ht="13.5" thickBot="1"/>
    <row r="3" spans="1:13" ht="33.75">
      <c r="A3" s="253" t="s">
        <v>36</v>
      </c>
      <c r="B3" s="256" t="s">
        <v>60</v>
      </c>
      <c r="C3" s="11"/>
      <c r="D3" s="11"/>
      <c r="E3" s="11"/>
      <c r="F3" s="11"/>
      <c r="G3" s="97"/>
      <c r="H3" s="43" t="s">
        <v>63</v>
      </c>
      <c r="I3" s="43" t="s">
        <v>12</v>
      </c>
      <c r="J3" s="11"/>
      <c r="K3" s="12"/>
    </row>
    <row r="4" spans="1:13" ht="42" customHeight="1" thickBot="1">
      <c r="A4" s="254"/>
      <c r="B4" s="257"/>
      <c r="C4" s="267" t="s">
        <v>52</v>
      </c>
      <c r="D4" s="268"/>
      <c r="E4" s="268"/>
      <c r="F4" s="268"/>
      <c r="G4" s="13"/>
      <c r="H4" s="14">
        <v>0.88</v>
      </c>
      <c r="I4" s="15">
        <f>IF(C4=0,"",Config!$C$26*H4)</f>
        <v>0</v>
      </c>
      <c r="J4" s="16"/>
      <c r="K4" s="225" t="s">
        <v>65</v>
      </c>
      <c r="L4" s="225"/>
      <c r="M4" s="225"/>
    </row>
    <row r="5" spans="1:13" ht="22.5" customHeight="1" thickBot="1">
      <c r="A5" s="254"/>
      <c r="B5" s="258"/>
      <c r="C5" s="23"/>
      <c r="D5" s="23"/>
      <c r="E5" s="23"/>
      <c r="F5" s="23"/>
      <c r="G5" s="51"/>
      <c r="H5" s="23"/>
      <c r="I5" s="24"/>
      <c r="J5" s="5"/>
      <c r="K5" s="40">
        <f>+I4</f>
        <v>0</v>
      </c>
      <c r="L5" s="41" t="s">
        <v>40</v>
      </c>
      <c r="M5" s="42">
        <f>Config!$C$26</f>
        <v>0</v>
      </c>
    </row>
    <row r="6" spans="1:13" ht="13.5" thickBot="1">
      <c r="A6" s="254"/>
    </row>
    <row r="7" spans="1:13" ht="45">
      <c r="A7" s="254"/>
      <c r="B7" s="256" t="s">
        <v>59</v>
      </c>
      <c r="C7" s="11"/>
      <c r="D7" s="11"/>
      <c r="E7" s="11"/>
      <c r="F7" s="11"/>
      <c r="G7" s="97"/>
      <c r="H7" s="43" t="s">
        <v>64</v>
      </c>
      <c r="I7" s="43" t="s">
        <v>12</v>
      </c>
      <c r="J7" s="11"/>
      <c r="K7" s="12"/>
    </row>
    <row r="8" spans="1:13">
      <c r="A8" s="254"/>
      <c r="B8" s="257"/>
      <c r="C8" s="267" t="s">
        <v>62</v>
      </c>
      <c r="D8" s="268"/>
      <c r="E8" s="268"/>
      <c r="F8" s="268"/>
      <c r="G8" s="13"/>
      <c r="H8" s="14">
        <v>0.75</v>
      </c>
      <c r="I8" s="15">
        <f>IF(C8=0,"",Config!$D$26*H8)</f>
        <v>0</v>
      </c>
      <c r="J8" s="16"/>
      <c r="K8" s="225" t="s">
        <v>65</v>
      </c>
      <c r="L8" s="225"/>
      <c r="M8" s="225"/>
    </row>
    <row r="9" spans="1:13" ht="38.25" customHeight="1" thickBot="1">
      <c r="A9" s="254"/>
      <c r="B9" s="257"/>
      <c r="C9" s="269"/>
      <c r="D9" s="270"/>
      <c r="E9" s="270"/>
      <c r="F9" s="270"/>
      <c r="G9" s="20"/>
      <c r="H9" s="21"/>
      <c r="I9" s="22" t="str">
        <f>IF(C9=0,"",Config!$D$26*G9*H9)</f>
        <v/>
      </c>
      <c r="J9" s="16"/>
      <c r="K9" s="225"/>
      <c r="L9" s="225"/>
      <c r="M9" s="225"/>
    </row>
    <row r="10" spans="1:13" ht="30" customHeight="1" thickBot="1">
      <c r="A10" s="254"/>
      <c r="B10" s="258"/>
      <c r="C10" s="23"/>
      <c r="D10" s="23"/>
      <c r="E10" s="23"/>
      <c r="F10" s="23"/>
      <c r="G10" s="51"/>
      <c r="H10" s="23"/>
      <c r="I10" s="24"/>
      <c r="J10" s="5"/>
      <c r="K10" s="40">
        <f>SUM(I8:I9)</f>
        <v>0</v>
      </c>
      <c r="L10" s="41" t="s">
        <v>40</v>
      </c>
      <c r="M10" s="42">
        <f>Config!$D$26</f>
        <v>0</v>
      </c>
    </row>
    <row r="11" spans="1:13" ht="13.5" thickBot="1">
      <c r="A11" s="254"/>
    </row>
    <row r="12" spans="1:13" ht="45">
      <c r="A12" s="254"/>
      <c r="B12" s="256" t="s">
        <v>61</v>
      </c>
      <c r="C12" s="11"/>
      <c r="D12" s="11"/>
      <c r="E12" s="11"/>
      <c r="F12" s="11"/>
      <c r="G12" s="43" t="s">
        <v>11</v>
      </c>
      <c r="H12" s="43" t="s">
        <v>10</v>
      </c>
      <c r="I12" s="43" t="s">
        <v>12</v>
      </c>
      <c r="J12" s="11"/>
      <c r="K12" s="12"/>
    </row>
    <row r="13" spans="1:13" ht="12.75" customHeight="1">
      <c r="A13" s="254"/>
      <c r="B13" s="261"/>
      <c r="C13" s="267" t="s">
        <v>5</v>
      </c>
      <c r="D13" s="268"/>
      <c r="E13" s="268"/>
      <c r="F13" s="268"/>
      <c r="G13" s="13">
        <v>0.2</v>
      </c>
      <c r="H13" s="14">
        <v>0.7</v>
      </c>
      <c r="I13" s="15">
        <f>IF(C13=0,"",Config!$E$26*G13*H13)</f>
        <v>0</v>
      </c>
      <c r="J13" s="16"/>
      <c r="K13" s="225" t="s">
        <v>65</v>
      </c>
      <c r="L13" s="225"/>
      <c r="M13" s="225"/>
    </row>
    <row r="14" spans="1:13" ht="12.75" customHeight="1">
      <c r="A14" s="254"/>
      <c r="B14" s="261"/>
      <c r="C14" s="285" t="s">
        <v>6</v>
      </c>
      <c r="D14" s="286"/>
      <c r="E14" s="286"/>
      <c r="F14" s="286"/>
      <c r="G14" s="17">
        <v>0.2</v>
      </c>
      <c r="H14" s="18">
        <v>0.9</v>
      </c>
      <c r="I14" s="19">
        <f>IF(C14=0,"",Config!$E$26*G14*H14)</f>
        <v>0</v>
      </c>
      <c r="J14" s="16"/>
      <c r="K14" s="225"/>
      <c r="L14" s="225"/>
      <c r="M14" s="225"/>
    </row>
    <row r="15" spans="1:13" ht="12.75" customHeight="1">
      <c r="A15" s="254"/>
      <c r="B15" s="261"/>
      <c r="C15" s="285" t="s">
        <v>41</v>
      </c>
      <c r="D15" s="286"/>
      <c r="E15" s="286"/>
      <c r="F15" s="286"/>
      <c r="G15" s="17">
        <v>0.1</v>
      </c>
      <c r="H15" s="18">
        <v>0.95</v>
      </c>
      <c r="I15" s="19">
        <f>IF(C15=0,"",Config!$E$26*G15*H15)</f>
        <v>0</v>
      </c>
      <c r="J15" s="16"/>
      <c r="K15" s="225"/>
      <c r="L15" s="225"/>
      <c r="M15" s="225"/>
    </row>
    <row r="16" spans="1:13" ht="12.75" customHeight="1">
      <c r="A16" s="254"/>
      <c r="B16" s="261"/>
      <c r="C16" s="285"/>
      <c r="D16" s="286"/>
      <c r="E16" s="286"/>
      <c r="F16" s="286"/>
      <c r="G16" s="17"/>
      <c r="H16" s="18"/>
      <c r="I16" s="19" t="str">
        <f>IF(C16=0,"",Config!$E$26*G16*H16)</f>
        <v/>
      </c>
      <c r="J16" s="16"/>
      <c r="K16" s="225"/>
      <c r="L16" s="225"/>
      <c r="M16" s="225"/>
    </row>
    <row r="17" spans="1:14" ht="13.5" customHeight="1" thickBot="1">
      <c r="A17" s="254"/>
      <c r="B17" s="261"/>
      <c r="C17" s="269" t="s">
        <v>8</v>
      </c>
      <c r="D17" s="270"/>
      <c r="E17" s="270"/>
      <c r="F17" s="270"/>
      <c r="G17" s="20">
        <v>0.5</v>
      </c>
      <c r="H17" s="21">
        <v>0.85</v>
      </c>
      <c r="I17" s="22">
        <f>IF(C17=0,"",Config!$E$26*G17*H17)</f>
        <v>0</v>
      </c>
      <c r="J17" s="16"/>
      <c r="K17" s="225"/>
      <c r="L17" s="225"/>
      <c r="M17" s="225"/>
    </row>
    <row r="18" spans="1:14" ht="22.5" customHeight="1" thickBot="1">
      <c r="A18" s="255"/>
      <c r="B18" s="262"/>
      <c r="C18" s="23"/>
      <c r="D18" s="23"/>
      <c r="E18" s="23"/>
      <c r="F18" s="23"/>
      <c r="G18" s="51">
        <f>SUM(G13:G17)</f>
        <v>1</v>
      </c>
      <c r="H18" s="23"/>
      <c r="I18" s="24"/>
      <c r="J18" s="5"/>
      <c r="K18" s="40">
        <f>SUM(I13:I17)</f>
        <v>0</v>
      </c>
      <c r="L18" s="41" t="s">
        <v>40</v>
      </c>
      <c r="M18" s="42">
        <f>Config!$E$26</f>
        <v>0</v>
      </c>
    </row>
    <row r="19" spans="1:14">
      <c r="D19" s="25"/>
    </row>
    <row r="20" spans="1:14" ht="13.5" thickBot="1">
      <c r="D20" s="25"/>
    </row>
    <row r="21" spans="1:14" ht="43.5" customHeight="1">
      <c r="A21" s="234" t="s">
        <v>31</v>
      </c>
      <c r="B21" s="235"/>
      <c r="C21" s="11"/>
      <c r="D21" s="45" t="s">
        <v>15</v>
      </c>
      <c r="E21" s="11"/>
      <c r="F21" s="238" t="s">
        <v>20</v>
      </c>
      <c r="G21" s="239"/>
      <c r="H21" s="45" t="s">
        <v>32</v>
      </c>
      <c r="I21" s="45" t="s">
        <v>12</v>
      </c>
      <c r="J21" s="11"/>
      <c r="K21" s="44"/>
    </row>
    <row r="22" spans="1:14" ht="15" customHeight="1">
      <c r="A22" s="236"/>
      <c r="B22" s="237"/>
      <c r="C22" s="240" t="s">
        <v>70</v>
      </c>
      <c r="D22" s="242">
        <v>0.35</v>
      </c>
      <c r="E22" s="115"/>
      <c r="F22" s="289" t="s">
        <v>21</v>
      </c>
      <c r="G22" s="289"/>
      <c r="H22" s="116" t="s">
        <v>30</v>
      </c>
      <c r="I22" s="117">
        <f>IF(F22=0,"",Config!$F$26*D22*VLOOKUP(H22,Config!$K$14:$M$17,3,0)/COUNTA(F22:F26))</f>
        <v>0</v>
      </c>
      <c r="J22" s="28"/>
      <c r="K22" s="225" t="s">
        <v>37</v>
      </c>
      <c r="L22" s="225"/>
      <c r="M22" s="225"/>
    </row>
    <row r="23" spans="1:14" ht="15" customHeight="1">
      <c r="A23" s="236"/>
      <c r="B23" s="237"/>
      <c r="C23" s="241"/>
      <c r="D23" s="243"/>
      <c r="E23" s="118"/>
      <c r="F23" s="290" t="s">
        <v>22</v>
      </c>
      <c r="G23" s="291"/>
      <c r="H23" s="119" t="s">
        <v>34</v>
      </c>
      <c r="I23" s="120">
        <f>IF(F23=0,"",Config!$F$26*D22*VLOOKUP(H23,Config!$K$14:$M$17,3,0)/COUNTA(F22:F26))</f>
        <v>0</v>
      </c>
      <c r="J23" s="28"/>
      <c r="K23" s="225"/>
      <c r="L23" s="225"/>
      <c r="M23" s="225"/>
    </row>
    <row r="24" spans="1:14" ht="15" customHeight="1">
      <c r="A24" s="236"/>
      <c r="B24" s="237"/>
      <c r="C24" s="241"/>
      <c r="D24" s="243"/>
      <c r="E24" s="118"/>
      <c r="F24" s="290" t="s">
        <v>23</v>
      </c>
      <c r="G24" s="291"/>
      <c r="H24" s="119" t="s">
        <v>30</v>
      </c>
      <c r="I24" s="120">
        <f>IF(F24=0,"",Config!$F$26*D22*VLOOKUP(H24,Config!$K$14:$M$17,3,0)/COUNTA(F22:F26))</f>
        <v>0</v>
      </c>
      <c r="J24" s="28"/>
      <c r="K24" s="225"/>
      <c r="L24" s="225"/>
      <c r="M24" s="225"/>
    </row>
    <row r="25" spans="1:14" ht="15" customHeight="1">
      <c r="A25" s="236"/>
      <c r="B25" s="237"/>
      <c r="C25" s="241"/>
      <c r="D25" s="243"/>
      <c r="E25" s="118"/>
      <c r="F25" s="290"/>
      <c r="G25" s="291"/>
      <c r="H25" s="119"/>
      <c r="I25" s="120" t="str">
        <f>IF(F25=0,"",Config!$F$26*D22*VLOOKUP(H25,Config!$K$14:$M$17,3,0)/COUNTA(F22:F26))</f>
        <v/>
      </c>
      <c r="J25" s="28"/>
      <c r="K25" s="225"/>
      <c r="L25" s="225"/>
      <c r="M25" s="225"/>
    </row>
    <row r="26" spans="1:14" ht="15" customHeight="1">
      <c r="A26" s="236"/>
      <c r="B26" s="237"/>
      <c r="C26" s="287"/>
      <c r="D26" s="288"/>
      <c r="E26" s="121"/>
      <c r="F26" s="292"/>
      <c r="G26" s="293"/>
      <c r="H26" s="122"/>
      <c r="I26" s="123" t="str">
        <f>IF(F26=0,"",Config!$F$26*D22*VLOOKUP(H26,Config!$K$14:$M$17,3,0)/COUNTA(F22:F26))</f>
        <v/>
      </c>
      <c r="J26" s="28"/>
      <c r="K26" s="225"/>
      <c r="L26" s="225"/>
      <c r="M26" s="225"/>
    </row>
    <row r="27" spans="1:14" ht="15" customHeight="1">
      <c r="A27" s="236"/>
      <c r="B27" s="237"/>
      <c r="C27" s="281" t="s">
        <v>13</v>
      </c>
      <c r="D27" s="221">
        <v>0.2</v>
      </c>
      <c r="E27" s="33"/>
      <c r="F27" s="282" t="s">
        <v>24</v>
      </c>
      <c r="G27" s="282"/>
      <c r="H27" s="27" t="s">
        <v>30</v>
      </c>
      <c r="I27" s="15">
        <f>IF(F27=0,"",Config!$F$26*D27*VLOOKUP(H27,Config!$K$14:$M$17,3,0)/COUNTA(F27:F31))</f>
        <v>0</v>
      </c>
      <c r="J27" s="28"/>
      <c r="K27" s="225"/>
      <c r="L27" s="225"/>
      <c r="M27" s="225"/>
    </row>
    <row r="28" spans="1:14" ht="15" customHeight="1">
      <c r="A28" s="236"/>
      <c r="B28" s="237"/>
      <c r="C28" s="252"/>
      <c r="D28" s="246"/>
      <c r="E28" s="16"/>
      <c r="F28" s="273" t="s">
        <v>25</v>
      </c>
      <c r="G28" s="274"/>
      <c r="H28" s="29" t="s">
        <v>30</v>
      </c>
      <c r="I28" s="30">
        <f>IF(F28=0,"",Config!$F$26*D27*VLOOKUP(H28,Config!$K$14:$M$17,3,0)/COUNTA(F27:F31))</f>
        <v>0</v>
      </c>
      <c r="J28" s="28"/>
      <c r="K28" s="225"/>
      <c r="L28" s="225"/>
      <c r="M28" s="225"/>
    </row>
    <row r="29" spans="1:14" ht="15" customHeight="1">
      <c r="A29" s="236"/>
      <c r="B29" s="237"/>
      <c r="C29" s="252"/>
      <c r="D29" s="246"/>
      <c r="E29" s="16"/>
      <c r="F29" s="273" t="s">
        <v>26</v>
      </c>
      <c r="G29" s="274"/>
      <c r="H29" s="29" t="s">
        <v>35</v>
      </c>
      <c r="I29" s="30">
        <f>IF(F29=0,"",Config!$F$26*D27*VLOOKUP(H29,Config!$K$14:$M$17,3,0)/COUNTA(F27:F31))</f>
        <v>0</v>
      </c>
      <c r="J29" s="28"/>
      <c r="K29" s="225"/>
      <c r="L29" s="225"/>
      <c r="M29" s="225"/>
    </row>
    <row r="30" spans="1:14" ht="15" customHeight="1">
      <c r="A30" s="236"/>
      <c r="B30" s="237"/>
      <c r="C30" s="252"/>
      <c r="D30" s="246"/>
      <c r="E30" s="16"/>
      <c r="F30" s="273" t="s">
        <v>27</v>
      </c>
      <c r="G30" s="274"/>
      <c r="H30" s="29" t="s">
        <v>30</v>
      </c>
      <c r="I30" s="30">
        <f>IF(F30=0,"",Config!$F$26*D27*VLOOKUP(H30,Config!$K$14:$M$17,3,0)/COUNTA(F27:F31))</f>
        <v>0</v>
      </c>
      <c r="J30" s="28"/>
      <c r="K30" s="225"/>
      <c r="L30" s="225"/>
      <c r="M30" s="225"/>
    </row>
    <row r="31" spans="1:14" ht="15">
      <c r="A31" s="236"/>
      <c r="B31" s="237"/>
      <c r="C31" s="250"/>
      <c r="D31" s="222"/>
      <c r="E31" s="26"/>
      <c r="F31" s="275" t="s">
        <v>28</v>
      </c>
      <c r="G31" s="276"/>
      <c r="H31" s="31" t="s">
        <v>34</v>
      </c>
      <c r="I31" s="22">
        <f>IF(F31=0,"",Config!$F$26*D27*VLOOKUP(H31,Config!$K$14:$M$17,3,0)/COUNTA(F27:F31))</f>
        <v>0</v>
      </c>
      <c r="J31" s="28"/>
      <c r="K31" s="225"/>
      <c r="L31" s="225"/>
      <c r="M31" s="225"/>
      <c r="N31" s="32"/>
    </row>
    <row r="32" spans="1:14" ht="19.5">
      <c r="A32" s="236"/>
      <c r="B32" s="237"/>
      <c r="C32" s="252" t="s">
        <v>14</v>
      </c>
      <c r="D32" s="246">
        <v>0.2</v>
      </c>
      <c r="E32" s="16"/>
      <c r="F32" s="280" t="s">
        <v>38</v>
      </c>
      <c r="G32" s="280"/>
      <c r="H32" s="29" t="s">
        <v>33</v>
      </c>
      <c r="I32" s="30">
        <f>IF(F32=0,"",Config!$F$26*D32*VLOOKUP(H32,Config!$K$14:$M$17,3,0)/COUNTA(F32:F36))</f>
        <v>0</v>
      </c>
      <c r="J32" s="4" t="s">
        <v>9</v>
      </c>
      <c r="K32" s="225"/>
      <c r="L32" s="225"/>
      <c r="M32" s="225"/>
      <c r="N32" s="32"/>
    </row>
    <row r="33" spans="1:15" ht="15">
      <c r="A33" s="236"/>
      <c r="B33" s="237"/>
      <c r="C33" s="252"/>
      <c r="D33" s="246"/>
      <c r="E33" s="16"/>
      <c r="F33" s="273" t="s">
        <v>39</v>
      </c>
      <c r="G33" s="274"/>
      <c r="H33" s="29" t="s">
        <v>34</v>
      </c>
      <c r="I33" s="30">
        <f>IF(F33=0,"",Config!$F$26*D32*VLOOKUP(H33,Config!$K$14:$M$17,3,0)/COUNTA(F32:F36))</f>
        <v>0</v>
      </c>
      <c r="J33" s="28"/>
      <c r="K33" s="225"/>
      <c r="L33" s="225"/>
      <c r="M33" s="225"/>
      <c r="N33" s="32"/>
    </row>
    <row r="34" spans="1:15" ht="15">
      <c r="A34" s="236"/>
      <c r="B34" s="237"/>
      <c r="C34" s="252"/>
      <c r="D34" s="246"/>
      <c r="E34" s="16"/>
      <c r="F34" s="273"/>
      <c r="G34" s="274"/>
      <c r="H34" s="29"/>
      <c r="I34" s="30" t="str">
        <f>IF(F34=0,"",Config!$F$26*D32*VLOOKUP(H34,Config!$K$14:$M$17,3,0)/COUNTA(F32:F36))</f>
        <v/>
      </c>
      <c r="J34" s="28"/>
      <c r="K34" s="225"/>
      <c r="L34" s="225"/>
      <c r="M34" s="225"/>
      <c r="N34" s="32"/>
    </row>
    <row r="35" spans="1:15" ht="15">
      <c r="A35" s="236"/>
      <c r="B35" s="237"/>
      <c r="C35" s="252"/>
      <c r="D35" s="246"/>
      <c r="E35" s="16"/>
      <c r="F35" s="273"/>
      <c r="G35" s="274"/>
      <c r="H35" s="29"/>
      <c r="I35" s="30" t="str">
        <f>IF(F35=0,"",Config!$F$26*D32*VLOOKUP(H35,Config!$K$14:$M$17,3,0)/COUNTA(F32:F36))</f>
        <v/>
      </c>
      <c r="J35" s="28"/>
      <c r="K35" s="225"/>
      <c r="L35" s="225"/>
      <c r="M35" s="225"/>
      <c r="N35" s="32"/>
    </row>
    <row r="36" spans="1:15" ht="15">
      <c r="A36" s="236"/>
      <c r="B36" s="237"/>
      <c r="C36" s="252"/>
      <c r="D36" s="246"/>
      <c r="E36" s="16"/>
      <c r="F36" s="278"/>
      <c r="G36" s="279"/>
      <c r="H36" s="34"/>
      <c r="I36" s="35" t="str">
        <f>IF(F36=0,"",Config!$F$26*D32*VLOOKUP(H36,Config!$K$14:$M$17,3,0)/COUNTA(F32:F36))</f>
        <v/>
      </c>
      <c r="J36" s="28"/>
      <c r="K36" s="225"/>
      <c r="L36" s="225"/>
      <c r="M36" s="225"/>
      <c r="N36" s="32"/>
    </row>
    <row r="37" spans="1:15" ht="15">
      <c r="A37" s="236"/>
      <c r="B37" s="237"/>
      <c r="C37" s="37" t="s">
        <v>7</v>
      </c>
      <c r="D37" s="36"/>
      <c r="E37" s="37"/>
      <c r="F37" s="36"/>
      <c r="G37" s="37"/>
      <c r="H37" s="38"/>
      <c r="I37" s="39" t="str">
        <f>IF(D37&gt;0,Config!$F$26*D37*VLOOKUP(H37,$M$32:$N$38,3,0),"")</f>
        <v/>
      </c>
      <c r="J37" s="28"/>
      <c r="K37" s="225"/>
      <c r="L37" s="225"/>
      <c r="M37" s="225"/>
      <c r="N37" s="32"/>
    </row>
    <row r="38" spans="1:15" ht="15">
      <c r="A38" s="236"/>
      <c r="B38" s="237"/>
      <c r="C38" s="252" t="s">
        <v>48</v>
      </c>
      <c r="D38" s="246">
        <v>0.25</v>
      </c>
      <c r="E38" s="16"/>
      <c r="F38" s="280" t="s">
        <v>49</v>
      </c>
      <c r="G38" s="280"/>
      <c r="H38" s="29" t="s">
        <v>30</v>
      </c>
      <c r="I38" s="30">
        <f>IF(F38=0,"",Config!$F$26*D38*VLOOKUP(H38,Config!$K$14:$M$17,3,0)/COUNTA(F38:F42))</f>
        <v>0</v>
      </c>
      <c r="J38" s="28"/>
      <c r="K38" s="225"/>
      <c r="L38" s="225"/>
      <c r="M38" s="225"/>
      <c r="N38" s="32"/>
    </row>
    <row r="39" spans="1:15" ht="15">
      <c r="A39" s="236"/>
      <c r="B39" s="237"/>
      <c r="C39" s="252"/>
      <c r="D39" s="246"/>
      <c r="E39" s="16"/>
      <c r="F39" s="273" t="s">
        <v>50</v>
      </c>
      <c r="G39" s="274"/>
      <c r="H39" s="29" t="s">
        <v>35</v>
      </c>
      <c r="I39" s="30">
        <f>IF(F39=0,"",Config!$F$26*D38*VLOOKUP(H39,Config!$K$14:$M$17,3,0)/COUNTA(F38:F42))</f>
        <v>0</v>
      </c>
      <c r="J39" s="28"/>
      <c r="K39" s="225"/>
      <c r="L39" s="225"/>
      <c r="M39" s="225"/>
      <c r="N39" s="32"/>
    </row>
    <row r="40" spans="1:15" ht="15" customHeight="1">
      <c r="A40" s="236"/>
      <c r="B40" s="237"/>
      <c r="C40" s="252"/>
      <c r="D40" s="246"/>
      <c r="E40" s="16"/>
      <c r="F40" s="273" t="s">
        <v>51</v>
      </c>
      <c r="G40" s="274"/>
      <c r="H40" s="29" t="s">
        <v>30</v>
      </c>
      <c r="I40" s="30">
        <f>IF(F40=0,"",Config!$F$26*D38*VLOOKUP(H40,Config!$K$14:$M$17,3,0)/COUNTA(F38:F42))</f>
        <v>0</v>
      </c>
      <c r="J40" s="28"/>
      <c r="K40" s="225"/>
      <c r="L40" s="225"/>
      <c r="M40" s="225"/>
    </row>
    <row r="41" spans="1:15" ht="15" customHeight="1">
      <c r="A41" s="236"/>
      <c r="B41" s="237"/>
      <c r="C41" s="252"/>
      <c r="D41" s="246"/>
      <c r="E41" s="16"/>
      <c r="F41" s="273"/>
      <c r="G41" s="274"/>
      <c r="H41" s="29"/>
      <c r="I41" s="30" t="str">
        <f>IF(F41=0,"",Config!$F$26*D38*VLOOKUP(H41,Config!$K$14:$M$17,3,0)/COUNTA(F38:F42))</f>
        <v/>
      </c>
      <c r="J41" s="28"/>
      <c r="K41" s="225"/>
      <c r="L41" s="225"/>
      <c r="M41" s="225"/>
      <c r="O41"/>
    </row>
    <row r="42" spans="1:15" ht="15.75" customHeight="1" thickBot="1">
      <c r="A42" s="283"/>
      <c r="B42" s="284"/>
      <c r="C42" s="250"/>
      <c r="D42" s="222"/>
      <c r="E42" s="26"/>
      <c r="F42" s="275"/>
      <c r="G42" s="276"/>
      <c r="H42" s="31"/>
      <c r="I42" s="22" t="str">
        <f>IF(F42=0,"",Config!$F$26*D38*VLOOKUP(H42,Config!$K$14:$M$17,3,0)/COUNTA(F38:F42))</f>
        <v/>
      </c>
      <c r="J42" s="28"/>
      <c r="K42" s="277"/>
      <c r="L42" s="277"/>
      <c r="M42" s="277"/>
      <c r="O42"/>
    </row>
    <row r="43" spans="1:15" ht="22.5" customHeight="1" thickBot="1">
      <c r="B43" s="49"/>
      <c r="C43" s="23"/>
      <c r="D43" s="50">
        <f>SUM(D22:D38)</f>
        <v>1</v>
      </c>
      <c r="E43" s="23"/>
      <c r="F43" s="23"/>
      <c r="G43" s="6"/>
      <c r="H43" s="23"/>
      <c r="I43" s="24"/>
      <c r="J43" s="5"/>
      <c r="K43" s="40">
        <f>SUM(I22:I42)</f>
        <v>0</v>
      </c>
      <c r="L43" s="41" t="s">
        <v>40</v>
      </c>
      <c r="M43" s="42">
        <f>Config!$F$26</f>
        <v>0</v>
      </c>
      <c r="O43"/>
    </row>
    <row r="44" spans="1:15" ht="15">
      <c r="K44"/>
      <c r="O44"/>
    </row>
    <row r="45" spans="1:15" ht="19.5">
      <c r="K45" s="228" t="s">
        <v>17</v>
      </c>
      <c r="L45" s="228"/>
      <c r="M45" s="228"/>
      <c r="O45"/>
    </row>
    <row r="46" spans="1:15" ht="21" customHeight="1" thickBot="1">
      <c r="K46" s="229" t="s">
        <v>16</v>
      </c>
      <c r="L46" s="229"/>
      <c r="M46" s="229"/>
      <c r="O46"/>
    </row>
    <row r="47" spans="1:15" ht="33.75" customHeight="1" thickBot="1">
      <c r="K47" s="46">
        <f>+K18+K43+K10+K5</f>
        <v>0</v>
      </c>
      <c r="L47" s="47" t="s">
        <v>40</v>
      </c>
      <c r="M47" s="48">
        <f>+M43+M18+M10+M5</f>
        <v>0</v>
      </c>
      <c r="O47"/>
    </row>
    <row r="49" spans="2:13">
      <c r="B49" s="53" t="s">
        <v>42</v>
      </c>
      <c r="C49" s="52"/>
      <c r="D49" s="52"/>
      <c r="E49" s="54"/>
      <c r="F49" s="55"/>
      <c r="G49" s="52"/>
      <c r="H49" s="52"/>
      <c r="I49" s="52"/>
      <c r="J49" s="52"/>
      <c r="K49" s="52"/>
      <c r="L49" s="52"/>
      <c r="M49" s="52"/>
    </row>
    <row r="50" spans="2:13" ht="108.75" customHeight="1">
      <c r="B50" s="230" t="s">
        <v>43</v>
      </c>
      <c r="C50" s="231"/>
      <c r="D50" s="231"/>
      <c r="E50" s="231"/>
      <c r="F50" s="231"/>
      <c r="G50" s="231"/>
      <c r="H50" s="231"/>
      <c r="I50" s="231"/>
      <c r="J50" s="231"/>
      <c r="K50" s="231"/>
      <c r="L50" s="231"/>
      <c r="M50" s="232"/>
    </row>
    <row r="52" spans="2:13">
      <c r="B52" s="53" t="s">
        <v>44</v>
      </c>
      <c r="C52" s="52"/>
      <c r="D52" s="52"/>
      <c r="E52" s="54"/>
      <c r="F52" s="55"/>
      <c r="G52" s="52"/>
      <c r="H52" s="52"/>
      <c r="I52" s="52"/>
      <c r="J52" s="52"/>
      <c r="K52" s="52"/>
      <c r="L52" s="52"/>
      <c r="M52" s="52"/>
    </row>
    <row r="53" spans="2:13" ht="108.75" customHeight="1">
      <c r="B53" s="230" t="s">
        <v>43</v>
      </c>
      <c r="C53" s="231"/>
      <c r="D53" s="231"/>
      <c r="E53" s="231"/>
      <c r="F53" s="231"/>
      <c r="G53" s="231"/>
      <c r="H53" s="231"/>
      <c r="I53" s="231"/>
      <c r="J53" s="231"/>
      <c r="K53" s="231"/>
      <c r="L53" s="231"/>
      <c r="M53" s="232"/>
    </row>
    <row r="56" spans="2:13">
      <c r="C56" s="57" t="s">
        <v>45</v>
      </c>
      <c r="F56" s="57" t="s">
        <v>46</v>
      </c>
      <c r="H56" s="233" t="s">
        <v>47</v>
      </c>
      <c r="I56" s="233"/>
      <c r="J56" s="233"/>
      <c r="K56" s="233"/>
      <c r="L56" s="233"/>
      <c r="M56" s="233"/>
    </row>
    <row r="57" spans="2:13">
      <c r="C57" s="59"/>
      <c r="F57" s="58"/>
      <c r="H57" s="218"/>
      <c r="I57" s="218"/>
      <c r="J57" s="218"/>
      <c r="K57" s="218"/>
      <c r="L57" s="218"/>
      <c r="M57" s="218"/>
    </row>
  </sheetData>
  <mergeCells count="52">
    <mergeCell ref="B53:M53"/>
    <mergeCell ref="F29:G29"/>
    <mergeCell ref="F30:G30"/>
    <mergeCell ref="F31:G31"/>
    <mergeCell ref="F33:G33"/>
    <mergeCell ref="B50:M50"/>
    <mergeCell ref="D38:D42"/>
    <mergeCell ref="F40:G40"/>
    <mergeCell ref="K8:M9"/>
    <mergeCell ref="C9:F9"/>
    <mergeCell ref="K13:M17"/>
    <mergeCell ref="B12:B18"/>
    <mergeCell ref="F23:G23"/>
    <mergeCell ref="F28:G28"/>
    <mergeCell ref="D27:D31"/>
    <mergeCell ref="B7:B10"/>
    <mergeCell ref="C8:F8"/>
    <mergeCell ref="F24:G24"/>
    <mergeCell ref="F25:G25"/>
    <mergeCell ref="F26:G26"/>
    <mergeCell ref="A3:A18"/>
    <mergeCell ref="A21:B42"/>
    <mergeCell ref="B3:B5"/>
    <mergeCell ref="C4:F4"/>
    <mergeCell ref="K4:M4"/>
    <mergeCell ref="C13:F13"/>
    <mergeCell ref="C14:F14"/>
    <mergeCell ref="C15:F15"/>
    <mergeCell ref="C16:F16"/>
    <mergeCell ref="C17:F17"/>
    <mergeCell ref="C22:C26"/>
    <mergeCell ref="D22:D26"/>
    <mergeCell ref="C32:C36"/>
    <mergeCell ref="D32:D36"/>
    <mergeCell ref="F22:G22"/>
    <mergeCell ref="F21:G21"/>
    <mergeCell ref="H56:M56"/>
    <mergeCell ref="H57:M57"/>
    <mergeCell ref="F41:G41"/>
    <mergeCell ref="F42:G42"/>
    <mergeCell ref="C38:C42"/>
    <mergeCell ref="K22:M42"/>
    <mergeCell ref="K46:M46"/>
    <mergeCell ref="K45:M45"/>
    <mergeCell ref="F34:G34"/>
    <mergeCell ref="F35:G35"/>
    <mergeCell ref="F36:G36"/>
    <mergeCell ref="F38:G38"/>
    <mergeCell ref="F39:G39"/>
    <mergeCell ref="C27:C31"/>
    <mergeCell ref="F32:G32"/>
    <mergeCell ref="F27:G27"/>
  </mergeCells>
  <conditionalFormatting sqref="C3:M5">
    <cfRule type="expression" dxfId="27" priority="5">
      <formula>$M$5=0</formula>
    </cfRule>
  </conditionalFormatting>
  <conditionalFormatting sqref="C7:M10">
    <cfRule type="expression" dxfId="26" priority="4">
      <formula>$M$10=0</formula>
    </cfRule>
  </conditionalFormatting>
  <conditionalFormatting sqref="C12:M18">
    <cfRule type="expression" dxfId="25" priority="3">
      <formula>$M$18=0</formula>
    </cfRule>
  </conditionalFormatting>
  <conditionalFormatting sqref="C21:M21 C27:M43 E22:M26">
    <cfRule type="expression" dxfId="24" priority="2">
      <formula>$M$43=0</formula>
    </cfRule>
  </conditionalFormatting>
  <conditionalFormatting sqref="C22:D26">
    <cfRule type="expression" dxfId="23" priority="1">
      <formula>$M$43=0</formula>
    </cfRule>
  </conditionalFormatting>
  <pageMargins left="0.25" right="0.25" top="0.75" bottom="0.75" header="0.3" footer="0.3"/>
  <pageSetup paperSize="9" scale="6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Config!$K$14:$K$17</xm:f>
          </x14:formula1>
          <xm:sqref>H22:H42</xm:sqref>
        </x14:dataValidation>
      </x14:dataValidations>
    </ext>
  </extLst>
</worksheet>
</file>

<file path=xl/worksheets/sheet4.xml><?xml version="1.0" encoding="utf-8"?>
<worksheet xmlns="http://schemas.openxmlformats.org/spreadsheetml/2006/main" xmlns:r="http://schemas.openxmlformats.org/officeDocument/2006/relationships">
  <sheetPr>
    <pageSetUpPr fitToPage="1"/>
  </sheetPr>
  <dimension ref="A1:O64"/>
  <sheetViews>
    <sheetView showGridLines="0" topLeftCell="A37" zoomScaleNormal="100" workbookViewId="0">
      <selection activeCell="J37" sqref="J37"/>
    </sheetView>
  </sheetViews>
  <sheetFormatPr defaultColWidth="9.140625" defaultRowHeight="12.75"/>
  <cols>
    <col min="1" max="1" width="3.7109375" style="7" bestFit="1" customWidth="1"/>
    <col min="2" max="2" width="5.140625" style="7" customWidth="1"/>
    <col min="3" max="3" width="13.28515625" style="7" bestFit="1" customWidth="1"/>
    <col min="4" max="4" width="7.5703125" style="7" bestFit="1" customWidth="1"/>
    <col min="5" max="5" width="0.5703125" style="7" customWidth="1"/>
    <col min="6" max="6" width="52.28515625" style="7" customWidth="1"/>
    <col min="7" max="7" width="7.42578125" style="7" customWidth="1"/>
    <col min="8" max="8" width="13" style="7" customWidth="1"/>
    <col min="9" max="9" width="8.42578125" style="7" bestFit="1" customWidth="1"/>
    <col min="10" max="10" width="5.42578125" style="7" bestFit="1" customWidth="1"/>
    <col min="11" max="11" width="6.28515625" style="7" customWidth="1"/>
    <col min="12" max="12" width="2" style="7" bestFit="1" customWidth="1"/>
    <col min="13" max="13" width="6.28515625" style="7" customWidth="1"/>
    <col min="14" max="14" width="3.28515625" style="7" customWidth="1"/>
    <col min="15" max="15" width="5.85546875" style="7" customWidth="1"/>
    <col min="16" max="16" width="9.140625" style="7"/>
    <col min="17" max="17" width="4.85546875" style="7" customWidth="1"/>
    <col min="18" max="18" width="3.85546875" style="7" bestFit="1" customWidth="1"/>
    <col min="19" max="16384" width="9.140625" style="7"/>
  </cols>
  <sheetData>
    <row r="1" spans="1:15" ht="21.75" customHeight="1">
      <c r="A1" s="10"/>
      <c r="B1" s="56" t="s">
        <v>66</v>
      </c>
      <c r="C1" s="8"/>
      <c r="D1" s="9"/>
      <c r="E1" s="10"/>
      <c r="F1" s="9"/>
      <c r="G1" s="10"/>
      <c r="H1" s="9"/>
      <c r="I1" s="9"/>
      <c r="J1" s="9"/>
      <c r="K1" s="9"/>
      <c r="L1" s="9"/>
      <c r="M1" s="294"/>
      <c r="N1" s="294"/>
      <c r="O1" s="294"/>
    </row>
    <row r="2" spans="1:15" ht="13.5" thickBot="1"/>
    <row r="3" spans="1:15" ht="33.75">
      <c r="A3" s="253" t="s">
        <v>36</v>
      </c>
      <c r="B3" s="256" t="s">
        <v>60</v>
      </c>
      <c r="C3" s="11"/>
      <c r="D3" s="11"/>
      <c r="E3" s="11"/>
      <c r="F3" s="11"/>
      <c r="G3" s="97"/>
      <c r="H3" s="43" t="s">
        <v>63</v>
      </c>
      <c r="I3" s="43" t="s">
        <v>12</v>
      </c>
      <c r="J3" s="11"/>
      <c r="K3" s="12"/>
      <c r="O3" s="295" t="s">
        <v>73</v>
      </c>
    </row>
    <row r="4" spans="1:15" ht="42" customHeight="1" thickBot="1">
      <c r="A4" s="254"/>
      <c r="B4" s="257"/>
      <c r="C4" s="267" t="s">
        <v>52</v>
      </c>
      <c r="D4" s="268"/>
      <c r="E4" s="268"/>
      <c r="F4" s="268"/>
      <c r="G4" s="13"/>
      <c r="H4" s="14">
        <v>0.88</v>
      </c>
      <c r="I4" s="15">
        <f>IF(C4=0,"",Config!$C$28*H4)</f>
        <v>17.600000000000001</v>
      </c>
      <c r="J4" s="16"/>
      <c r="K4" s="225" t="s">
        <v>65</v>
      </c>
      <c r="L4" s="225"/>
      <c r="M4" s="225"/>
      <c r="O4" s="295"/>
    </row>
    <row r="5" spans="1:15" ht="22.5" customHeight="1" thickBot="1">
      <c r="A5" s="254"/>
      <c r="B5" s="258"/>
      <c r="C5" s="23"/>
      <c r="D5" s="23"/>
      <c r="E5" s="23"/>
      <c r="F5" s="23"/>
      <c r="G5" s="51"/>
      <c r="H5" s="23"/>
      <c r="I5" s="24"/>
      <c r="J5" s="5"/>
      <c r="K5" s="40">
        <f>+I4</f>
        <v>17.600000000000001</v>
      </c>
      <c r="L5" s="41" t="s">
        <v>40</v>
      </c>
      <c r="M5" s="42">
        <f>Config!$C$28</f>
        <v>20</v>
      </c>
      <c r="O5" s="295"/>
    </row>
    <row r="6" spans="1:15" ht="13.5" thickBot="1">
      <c r="A6" s="254"/>
      <c r="O6" s="295"/>
    </row>
    <row r="7" spans="1:15" ht="45">
      <c r="A7" s="254"/>
      <c r="B7" s="256" t="s">
        <v>67</v>
      </c>
      <c r="C7" s="11"/>
      <c r="D7" s="11"/>
      <c r="E7" s="11"/>
      <c r="F7" s="11"/>
      <c r="G7" s="97"/>
      <c r="H7" s="43" t="s">
        <v>64</v>
      </c>
      <c r="I7" s="43" t="s">
        <v>12</v>
      </c>
      <c r="J7" s="11"/>
      <c r="K7" s="12"/>
      <c r="O7" s="295"/>
    </row>
    <row r="8" spans="1:15">
      <c r="A8" s="254"/>
      <c r="B8" s="257"/>
      <c r="C8" s="267" t="s">
        <v>62</v>
      </c>
      <c r="D8" s="268"/>
      <c r="E8" s="268"/>
      <c r="F8" s="268"/>
      <c r="G8" s="13"/>
      <c r="H8" s="14">
        <v>0.75</v>
      </c>
      <c r="I8" s="15">
        <f>IF(C8=0,"",Config!$D$28*H8)</f>
        <v>22.5</v>
      </c>
      <c r="J8" s="16"/>
      <c r="K8" s="225" t="s">
        <v>65</v>
      </c>
      <c r="L8" s="225"/>
      <c r="M8" s="225"/>
      <c r="O8" s="295"/>
    </row>
    <row r="9" spans="1:15" ht="38.25" customHeight="1" thickBot="1">
      <c r="A9" s="254"/>
      <c r="B9" s="257"/>
      <c r="C9" s="269"/>
      <c r="D9" s="270"/>
      <c r="E9" s="270"/>
      <c r="F9" s="270"/>
      <c r="G9" s="20"/>
      <c r="H9" s="21"/>
      <c r="I9" s="22" t="str">
        <f>IF(C9=0,"",Config!$D$28*G9*H9)</f>
        <v/>
      </c>
      <c r="J9" s="16"/>
      <c r="K9" s="225"/>
      <c r="L9" s="225"/>
      <c r="M9" s="225"/>
      <c r="O9" s="295"/>
    </row>
    <row r="10" spans="1:15" ht="30" customHeight="1" thickBot="1">
      <c r="A10" s="254"/>
      <c r="B10" s="258"/>
      <c r="C10" s="23"/>
      <c r="D10" s="23"/>
      <c r="E10" s="23"/>
      <c r="F10" s="23"/>
      <c r="G10" s="51"/>
      <c r="H10" s="23"/>
      <c r="I10" s="24"/>
      <c r="J10" s="5"/>
      <c r="K10" s="40">
        <f>SUM(I8:I9)</f>
        <v>22.5</v>
      </c>
      <c r="L10" s="41" t="s">
        <v>40</v>
      </c>
      <c r="M10" s="42">
        <f>Config!$D$28</f>
        <v>30</v>
      </c>
      <c r="O10" s="295"/>
    </row>
    <row r="11" spans="1:15" ht="13.5" thickBot="1">
      <c r="A11" s="254"/>
      <c r="O11" s="295"/>
    </row>
    <row r="12" spans="1:15" ht="45">
      <c r="A12" s="254"/>
      <c r="B12" s="256" t="s">
        <v>61</v>
      </c>
      <c r="C12" s="11"/>
      <c r="D12" s="11"/>
      <c r="E12" s="11"/>
      <c r="F12" s="11"/>
      <c r="G12" s="43" t="s">
        <v>11</v>
      </c>
      <c r="H12" s="43" t="s">
        <v>10</v>
      </c>
      <c r="I12" s="43" t="s">
        <v>12</v>
      </c>
      <c r="J12" s="11"/>
      <c r="K12" s="12"/>
      <c r="O12" s="296" t="s">
        <v>72</v>
      </c>
    </row>
    <row r="13" spans="1:15" ht="12.75" customHeight="1">
      <c r="A13" s="254"/>
      <c r="B13" s="261"/>
      <c r="C13" s="267"/>
      <c r="D13" s="268"/>
      <c r="E13" s="268"/>
      <c r="F13" s="268"/>
      <c r="G13" s="13"/>
      <c r="H13" s="14"/>
      <c r="I13" s="15" t="str">
        <f>IF(C13=0,"",Config!$E$28*G13*H13)</f>
        <v/>
      </c>
      <c r="J13" s="16"/>
      <c r="K13" s="225" t="s">
        <v>65</v>
      </c>
      <c r="L13" s="225"/>
      <c r="M13" s="225"/>
      <c r="O13" s="297"/>
    </row>
    <row r="14" spans="1:15" ht="12.75" customHeight="1">
      <c r="A14" s="254"/>
      <c r="B14" s="261"/>
      <c r="C14" s="285"/>
      <c r="D14" s="286"/>
      <c r="E14" s="286"/>
      <c r="F14" s="286"/>
      <c r="G14" s="17"/>
      <c r="H14" s="18"/>
      <c r="I14" s="19" t="str">
        <f>IF(C14=0,"",Config!$E$28*G14*H14)</f>
        <v/>
      </c>
      <c r="J14" s="16"/>
      <c r="K14" s="225"/>
      <c r="L14" s="225"/>
      <c r="M14" s="225"/>
      <c r="O14" s="297"/>
    </row>
    <row r="15" spans="1:15" ht="12.75" customHeight="1">
      <c r="A15" s="254"/>
      <c r="B15" s="261"/>
      <c r="C15" s="285"/>
      <c r="D15" s="286"/>
      <c r="E15" s="286"/>
      <c r="F15" s="286"/>
      <c r="G15" s="17"/>
      <c r="H15" s="18"/>
      <c r="I15" s="19" t="str">
        <f>IF(C15=0,"",Config!$E$28*G15*H15)</f>
        <v/>
      </c>
      <c r="J15" s="16"/>
      <c r="K15" s="225"/>
      <c r="L15" s="225"/>
      <c r="M15" s="225"/>
      <c r="O15" s="297"/>
    </row>
    <row r="16" spans="1:15" ht="12.75" customHeight="1">
      <c r="A16" s="254"/>
      <c r="B16" s="261"/>
      <c r="C16" s="285"/>
      <c r="D16" s="286"/>
      <c r="E16" s="286"/>
      <c r="F16" s="286"/>
      <c r="G16" s="17"/>
      <c r="H16" s="18"/>
      <c r="I16" s="19" t="str">
        <f>IF(C16=0,"",Config!$E$28*G16*H16)</f>
        <v/>
      </c>
      <c r="J16" s="16"/>
      <c r="K16" s="225"/>
      <c r="L16" s="225"/>
      <c r="M16" s="225"/>
      <c r="O16" s="297"/>
    </row>
    <row r="17" spans="1:15" ht="13.5" customHeight="1" thickBot="1">
      <c r="A17" s="254"/>
      <c r="B17" s="261"/>
      <c r="C17" s="269"/>
      <c r="D17" s="270"/>
      <c r="E17" s="270"/>
      <c r="F17" s="270"/>
      <c r="G17" s="20"/>
      <c r="H17" s="21"/>
      <c r="I17" s="22" t="str">
        <f>IF(C17=0,"",Config!$E$28*G17*H17)</f>
        <v/>
      </c>
      <c r="J17" s="16"/>
      <c r="K17" s="225"/>
      <c r="L17" s="225"/>
      <c r="M17" s="225"/>
      <c r="O17" s="297"/>
    </row>
    <row r="18" spans="1:15" ht="22.5" customHeight="1" thickBot="1">
      <c r="A18" s="255"/>
      <c r="B18" s="262"/>
      <c r="C18" s="23"/>
      <c r="D18" s="23"/>
      <c r="E18" s="23"/>
      <c r="F18" s="23"/>
      <c r="G18" s="51">
        <f>SUM(G13:G17)</f>
        <v>0</v>
      </c>
      <c r="H18" s="23"/>
      <c r="I18" s="24"/>
      <c r="J18" s="5"/>
      <c r="K18" s="40">
        <f>SUM(I13:I17)</f>
        <v>0</v>
      </c>
      <c r="L18" s="41" t="s">
        <v>40</v>
      </c>
      <c r="M18" s="42">
        <f>Config!$E$28</f>
        <v>0</v>
      </c>
      <c r="O18" s="297"/>
    </row>
    <row r="19" spans="1:15">
      <c r="D19" s="25"/>
      <c r="O19" s="297"/>
    </row>
    <row r="20" spans="1:15" ht="13.5" thickBot="1">
      <c r="D20" s="25"/>
      <c r="O20" s="297"/>
    </row>
    <row r="21" spans="1:15" ht="43.5" customHeight="1">
      <c r="A21" s="234" t="s">
        <v>31</v>
      </c>
      <c r="B21" s="235"/>
      <c r="C21" s="11"/>
      <c r="D21" s="45" t="s">
        <v>15</v>
      </c>
      <c r="E21" s="11"/>
      <c r="F21" s="238" t="s">
        <v>20</v>
      </c>
      <c r="G21" s="239"/>
      <c r="H21" s="45" t="s">
        <v>32</v>
      </c>
      <c r="I21" s="45" t="s">
        <v>12</v>
      </c>
      <c r="J21" s="11"/>
      <c r="K21" s="44"/>
      <c r="O21" s="297"/>
    </row>
    <row r="22" spans="1:15" ht="15" customHeight="1">
      <c r="A22" s="236"/>
      <c r="B22" s="237"/>
      <c r="C22" s="240" t="s">
        <v>71</v>
      </c>
      <c r="D22" s="242">
        <v>0.25</v>
      </c>
      <c r="E22" s="115"/>
      <c r="F22" s="289" t="s">
        <v>21</v>
      </c>
      <c r="G22" s="289"/>
      <c r="H22" s="116" t="s">
        <v>30</v>
      </c>
      <c r="I22" s="117">
        <f>IF(F22=0,"",Config!$F$28*D22*VLOOKUP(H22,Config!$K$14:$M$17,3,0)/COUNTA(F22:F26))</f>
        <v>4.166666666666667</v>
      </c>
      <c r="J22" s="28"/>
      <c r="K22" s="225" t="s">
        <v>37</v>
      </c>
      <c r="L22" s="225"/>
      <c r="M22" s="225"/>
      <c r="O22" s="297"/>
    </row>
    <row r="23" spans="1:15" ht="15" customHeight="1">
      <c r="A23" s="236"/>
      <c r="B23" s="237"/>
      <c r="C23" s="241"/>
      <c r="D23" s="243"/>
      <c r="E23" s="118"/>
      <c r="F23" s="290" t="s">
        <v>22</v>
      </c>
      <c r="G23" s="291"/>
      <c r="H23" s="119" t="s">
        <v>34</v>
      </c>
      <c r="I23" s="120">
        <f>IF(F23=0,"",Config!$F$28*D22*VLOOKUP(H23,Config!$K$14:$M$17,3,0)/COUNTA(F22:F26))</f>
        <v>2.0833333333333335</v>
      </c>
      <c r="J23" s="28"/>
      <c r="K23" s="225"/>
      <c r="L23" s="225"/>
      <c r="M23" s="225"/>
      <c r="O23" s="297"/>
    </row>
    <row r="24" spans="1:15" ht="15" customHeight="1">
      <c r="A24" s="236"/>
      <c r="B24" s="237"/>
      <c r="C24" s="241"/>
      <c r="D24" s="243"/>
      <c r="E24" s="118"/>
      <c r="F24" s="290" t="s">
        <v>23</v>
      </c>
      <c r="G24" s="291"/>
      <c r="H24" s="119" t="s">
        <v>30</v>
      </c>
      <c r="I24" s="120">
        <f>IF(F24=0,"",Config!$F$28*D22*VLOOKUP(H24,Config!$K$14:$M$17,3,0)/COUNTA(F22:F26))</f>
        <v>4.166666666666667</v>
      </c>
      <c r="J24" s="28"/>
      <c r="K24" s="225"/>
      <c r="L24" s="225"/>
      <c r="M24" s="225"/>
      <c r="O24" s="297"/>
    </row>
    <row r="25" spans="1:15" ht="15" customHeight="1">
      <c r="A25" s="236"/>
      <c r="B25" s="237"/>
      <c r="C25" s="241"/>
      <c r="D25" s="243"/>
      <c r="E25" s="118"/>
      <c r="F25" s="290"/>
      <c r="G25" s="291"/>
      <c r="H25" s="119"/>
      <c r="I25" s="120" t="str">
        <f>IF(F25=0,"",Config!$F$28*D22*VLOOKUP(H25,Config!$K$14:$M$17,3,0)/COUNTA(F22:F26))</f>
        <v/>
      </c>
      <c r="J25" s="28"/>
      <c r="K25" s="225"/>
      <c r="L25" s="225"/>
      <c r="M25" s="225"/>
      <c r="O25" s="297"/>
    </row>
    <row r="26" spans="1:15" ht="15" customHeight="1">
      <c r="A26" s="236"/>
      <c r="B26" s="237"/>
      <c r="C26" s="287"/>
      <c r="D26" s="288"/>
      <c r="E26" s="121"/>
      <c r="F26" s="292"/>
      <c r="G26" s="293"/>
      <c r="H26" s="122"/>
      <c r="I26" s="123" t="str">
        <f>IF(F26=0,"",Config!$F$28*D22*VLOOKUP(H26,Config!$K$14:$M$17,3,0)/COUNTA(F22:F26))</f>
        <v/>
      </c>
      <c r="J26" s="28"/>
      <c r="K26" s="225"/>
      <c r="L26" s="225"/>
      <c r="M26" s="225"/>
      <c r="O26" s="297"/>
    </row>
    <row r="27" spans="1:15" ht="15" customHeight="1">
      <c r="A27" s="236"/>
      <c r="B27" s="237"/>
      <c r="C27" s="281" t="s">
        <v>13</v>
      </c>
      <c r="D27" s="221">
        <v>0.2</v>
      </c>
      <c r="E27" s="33"/>
      <c r="F27" s="282" t="s">
        <v>24</v>
      </c>
      <c r="G27" s="282"/>
      <c r="H27" s="27" t="s">
        <v>30</v>
      </c>
      <c r="I27" s="15">
        <f>IF(F27=0,"",Config!$F$28*D27*VLOOKUP(H27,Config!$K$14:$M$17,3,0)/COUNTA(F27:F31))</f>
        <v>2</v>
      </c>
      <c r="J27" s="28"/>
      <c r="K27" s="225"/>
      <c r="L27" s="225"/>
      <c r="M27" s="225"/>
      <c r="O27" s="297"/>
    </row>
    <row r="28" spans="1:15" ht="15" customHeight="1">
      <c r="A28" s="236"/>
      <c r="B28" s="237"/>
      <c r="C28" s="252"/>
      <c r="D28" s="246"/>
      <c r="E28" s="16"/>
      <c r="F28" s="273" t="s">
        <v>25</v>
      </c>
      <c r="G28" s="274"/>
      <c r="H28" s="29" t="s">
        <v>30</v>
      </c>
      <c r="I28" s="30">
        <f>IF(F28=0,"",Config!$F$28*D27*VLOOKUP(H28,Config!$K$14:$M$17,3,0)/COUNTA(F27:F31))</f>
        <v>2</v>
      </c>
      <c r="J28" s="28"/>
      <c r="K28" s="225"/>
      <c r="L28" s="225"/>
      <c r="M28" s="225"/>
      <c r="O28" s="297"/>
    </row>
    <row r="29" spans="1:15" ht="15" customHeight="1">
      <c r="A29" s="236"/>
      <c r="B29" s="237"/>
      <c r="C29" s="252"/>
      <c r="D29" s="246"/>
      <c r="E29" s="16"/>
      <c r="F29" s="273" t="s">
        <v>26</v>
      </c>
      <c r="G29" s="274"/>
      <c r="H29" s="29" t="s">
        <v>35</v>
      </c>
      <c r="I29" s="30">
        <f>IF(F29=0,"",Config!$F$28*D27*VLOOKUP(H29,Config!$K$14:$M$17,3,0)/COUNTA(F27:F31))</f>
        <v>1.5</v>
      </c>
      <c r="J29" s="28"/>
      <c r="K29" s="225"/>
      <c r="L29" s="225"/>
      <c r="M29" s="225"/>
      <c r="O29" s="297"/>
    </row>
    <row r="30" spans="1:15" ht="15" customHeight="1">
      <c r="A30" s="236"/>
      <c r="B30" s="237"/>
      <c r="C30" s="252"/>
      <c r="D30" s="246"/>
      <c r="E30" s="16"/>
      <c r="F30" s="273" t="s">
        <v>27</v>
      </c>
      <c r="G30" s="274"/>
      <c r="H30" s="29" t="s">
        <v>30</v>
      </c>
      <c r="I30" s="30">
        <f>IF(F30=0,"",Config!$F$28*D27*VLOOKUP(H30,Config!$K$14:$M$17,3,0)/COUNTA(F27:F31))</f>
        <v>2</v>
      </c>
      <c r="J30" s="28"/>
      <c r="K30" s="225"/>
      <c r="L30" s="225"/>
      <c r="M30" s="225"/>
      <c r="O30" s="297"/>
    </row>
    <row r="31" spans="1:15" ht="15">
      <c r="A31" s="236"/>
      <c r="B31" s="237"/>
      <c r="C31" s="250"/>
      <c r="D31" s="222"/>
      <c r="E31" s="26"/>
      <c r="F31" s="275" t="s">
        <v>28</v>
      </c>
      <c r="G31" s="276"/>
      <c r="H31" s="31" t="s">
        <v>34</v>
      </c>
      <c r="I31" s="22">
        <f>IF(F31=0,"",Config!$F$28*D27*VLOOKUP(H31,Config!$K$14:$M$17,3,0)/COUNTA(F27:F31))</f>
        <v>1</v>
      </c>
      <c r="J31" s="28"/>
      <c r="K31" s="225"/>
      <c r="L31" s="225"/>
      <c r="M31" s="225"/>
      <c r="N31" s="32"/>
      <c r="O31" s="297"/>
    </row>
    <row r="32" spans="1:15" ht="19.5">
      <c r="A32" s="236"/>
      <c r="B32" s="237"/>
      <c r="C32" s="252" t="s">
        <v>14</v>
      </c>
      <c r="D32" s="246">
        <v>0.25</v>
      </c>
      <c r="E32" s="16"/>
      <c r="F32" s="280" t="s">
        <v>38</v>
      </c>
      <c r="G32" s="280"/>
      <c r="H32" s="29" t="s">
        <v>33</v>
      </c>
      <c r="I32" s="30">
        <f>IF(F32=0,"",Config!$F$28*D32*VLOOKUP(H32,Config!$K$14:$M$17,3,0)/COUNTA(F32:F36))</f>
        <v>1.25</v>
      </c>
      <c r="J32" s="94" t="s">
        <v>9</v>
      </c>
      <c r="K32" s="225"/>
      <c r="L32" s="225"/>
      <c r="M32" s="225"/>
      <c r="N32" s="32"/>
      <c r="O32" s="297"/>
    </row>
    <row r="33" spans="1:15" ht="15">
      <c r="A33" s="236"/>
      <c r="B33" s="237"/>
      <c r="C33" s="252"/>
      <c r="D33" s="246"/>
      <c r="E33" s="16"/>
      <c r="F33" s="273" t="s">
        <v>39</v>
      </c>
      <c r="G33" s="274"/>
      <c r="H33" s="29" t="s">
        <v>34</v>
      </c>
      <c r="I33" s="30">
        <f>IF(F33=0,"",Config!$F$28*D32*VLOOKUP(H33,Config!$K$14:$M$17,3,0)/COUNTA(F32:F36))</f>
        <v>3.125</v>
      </c>
      <c r="J33" s="28"/>
      <c r="K33" s="225"/>
      <c r="L33" s="225"/>
      <c r="M33" s="225"/>
      <c r="N33" s="32"/>
      <c r="O33" s="297"/>
    </row>
    <row r="34" spans="1:15" ht="15">
      <c r="A34" s="236"/>
      <c r="B34" s="237"/>
      <c r="C34" s="252"/>
      <c r="D34" s="246"/>
      <c r="E34" s="16"/>
      <c r="F34" s="273"/>
      <c r="G34" s="274"/>
      <c r="H34" s="29"/>
      <c r="I34" s="30" t="str">
        <f>IF(F34=0,"",Config!$F$28*D32*VLOOKUP(H34,Config!$K$14:$M$17,3,0)/COUNTA(F32:F36))</f>
        <v/>
      </c>
      <c r="J34" s="28"/>
      <c r="K34" s="225"/>
      <c r="L34" s="225"/>
      <c r="M34" s="225"/>
      <c r="N34" s="32"/>
      <c r="O34" s="297"/>
    </row>
    <row r="35" spans="1:15" ht="15">
      <c r="A35" s="236"/>
      <c r="B35" s="237"/>
      <c r="C35" s="252"/>
      <c r="D35" s="246"/>
      <c r="E35" s="16"/>
      <c r="F35" s="273"/>
      <c r="G35" s="274"/>
      <c r="H35" s="29"/>
      <c r="I35" s="30" t="str">
        <f>IF(F35=0,"",Config!$F$28*D32*VLOOKUP(H35,Config!$K$14:$M$17,3,0)/COUNTA(F32:F36))</f>
        <v/>
      </c>
      <c r="J35" s="28"/>
      <c r="K35" s="225"/>
      <c r="L35" s="225"/>
      <c r="M35" s="225"/>
      <c r="N35" s="32"/>
      <c r="O35" s="297"/>
    </row>
    <row r="36" spans="1:15" ht="15">
      <c r="A36" s="236"/>
      <c r="B36" s="237"/>
      <c r="C36" s="252"/>
      <c r="D36" s="246"/>
      <c r="E36" s="16"/>
      <c r="F36" s="278"/>
      <c r="G36" s="279"/>
      <c r="H36" s="34"/>
      <c r="I36" s="35" t="str">
        <f>IF(F36=0,"",Config!$F$28*D32*VLOOKUP(H36,Config!$K$14:$M$17,3,0)/COUNTA(F32:F36))</f>
        <v/>
      </c>
      <c r="J36" s="28"/>
      <c r="K36" s="225"/>
      <c r="L36" s="225"/>
      <c r="M36" s="225"/>
      <c r="N36" s="32"/>
      <c r="O36" s="297"/>
    </row>
    <row r="37" spans="1:15" ht="15">
      <c r="A37" s="236"/>
      <c r="B37" s="237"/>
      <c r="C37" s="37" t="s">
        <v>7</v>
      </c>
      <c r="D37" s="36"/>
      <c r="E37" s="37"/>
      <c r="F37" s="36"/>
      <c r="G37" s="37"/>
      <c r="H37" s="38"/>
      <c r="I37" s="39" t="str">
        <f>IF(D37&gt;0,Config!$F$28*D37*VLOOKUP(H37,$M$32:$N$38,3,0),"")</f>
        <v/>
      </c>
      <c r="J37" s="28"/>
      <c r="K37" s="225"/>
      <c r="L37" s="225"/>
      <c r="M37" s="225"/>
      <c r="N37" s="32"/>
      <c r="O37" s="297"/>
    </row>
    <row r="38" spans="1:15" ht="15">
      <c r="A38" s="236"/>
      <c r="B38" s="237"/>
      <c r="C38" s="252" t="s">
        <v>48</v>
      </c>
      <c r="D38" s="246">
        <v>0.3</v>
      </c>
      <c r="E38" s="16"/>
      <c r="F38" s="280" t="s">
        <v>49</v>
      </c>
      <c r="G38" s="280"/>
      <c r="H38" s="29" t="s">
        <v>30</v>
      </c>
      <c r="I38" s="30">
        <f>IF(F38=0,"",Config!$F$28*D38*VLOOKUP(H38,Config!$K$14:$M$17,3,0)/COUNTA(F38:F42))</f>
        <v>5</v>
      </c>
      <c r="J38" s="28"/>
      <c r="K38" s="225"/>
      <c r="L38" s="225"/>
      <c r="M38" s="225"/>
      <c r="N38" s="32"/>
      <c r="O38" s="297"/>
    </row>
    <row r="39" spans="1:15" ht="15">
      <c r="A39" s="236"/>
      <c r="B39" s="237"/>
      <c r="C39" s="252"/>
      <c r="D39" s="246"/>
      <c r="E39" s="16"/>
      <c r="F39" s="273" t="s">
        <v>50</v>
      </c>
      <c r="G39" s="274"/>
      <c r="H39" s="29" t="s">
        <v>35</v>
      </c>
      <c r="I39" s="30">
        <f>IF(F39=0,"",Config!$F$28*D38*VLOOKUP(H39,Config!$K$14:$M$17,3,0)/COUNTA(F38:F42))</f>
        <v>3.75</v>
      </c>
      <c r="J39" s="28"/>
      <c r="K39" s="225"/>
      <c r="L39" s="225"/>
      <c r="M39" s="225"/>
      <c r="N39" s="32"/>
      <c r="O39" s="297"/>
    </row>
    <row r="40" spans="1:15" ht="15" customHeight="1">
      <c r="A40" s="236"/>
      <c r="B40" s="237"/>
      <c r="C40" s="252"/>
      <c r="D40" s="246"/>
      <c r="E40" s="16"/>
      <c r="F40" s="273" t="s">
        <v>51</v>
      </c>
      <c r="G40" s="274"/>
      <c r="H40" s="29" t="s">
        <v>30</v>
      </c>
      <c r="I40" s="30">
        <f>IF(F40=0,"",Config!$F$28*D38*VLOOKUP(H40,Config!$K$14:$M$17,3,0)/COUNTA(F38:F42))</f>
        <v>5</v>
      </c>
      <c r="J40" s="28"/>
      <c r="K40" s="225"/>
      <c r="L40" s="225"/>
      <c r="M40" s="225"/>
      <c r="O40" s="297"/>
    </row>
    <row r="41" spans="1:15" ht="15" customHeight="1">
      <c r="A41" s="236"/>
      <c r="B41" s="237"/>
      <c r="C41" s="252"/>
      <c r="D41" s="246"/>
      <c r="E41" s="16"/>
      <c r="F41" s="273"/>
      <c r="G41" s="274"/>
      <c r="H41" s="29"/>
      <c r="I41" s="30" t="str">
        <f>IF(F41=0,"",Config!$F$28*D38*VLOOKUP(H41,Config!$K$14:$M$17,3,0)/COUNTA(F38:F42))</f>
        <v/>
      </c>
      <c r="J41" s="28"/>
      <c r="K41" s="225"/>
      <c r="L41" s="225"/>
      <c r="M41" s="225"/>
      <c r="O41" s="297"/>
    </row>
    <row r="42" spans="1:15" ht="15.75" customHeight="1" thickBot="1">
      <c r="A42" s="283"/>
      <c r="B42" s="284"/>
      <c r="C42" s="250"/>
      <c r="D42" s="222"/>
      <c r="E42" s="26"/>
      <c r="F42" s="275"/>
      <c r="G42" s="276"/>
      <c r="H42" s="31"/>
      <c r="I42" s="22" t="str">
        <f>IF(F42=0,"",Config!$F$28*D38*VLOOKUP(H42,Config!$K$14:$M$17,3,0)/COUNTA(F38:F42))</f>
        <v/>
      </c>
      <c r="J42" s="28"/>
      <c r="K42" s="277"/>
      <c r="L42" s="277"/>
      <c r="M42" s="277"/>
      <c r="O42" s="297"/>
    </row>
    <row r="43" spans="1:15" ht="22.5" customHeight="1" thickBot="1">
      <c r="B43" s="49"/>
      <c r="C43" s="23"/>
      <c r="D43" s="50">
        <f>SUM(D22:D38)</f>
        <v>1</v>
      </c>
      <c r="E43" s="23"/>
      <c r="F43" s="23"/>
      <c r="G43" s="6"/>
      <c r="H43" s="23"/>
      <c r="I43" s="24"/>
      <c r="J43" s="5"/>
      <c r="K43" s="40">
        <f>SUM(I22:I42)</f>
        <v>37.041666666666671</v>
      </c>
      <c r="L43" s="41" t="s">
        <v>40</v>
      </c>
      <c r="M43" s="42">
        <f>Config!$F$28</f>
        <v>50</v>
      </c>
      <c r="O43" s="297"/>
    </row>
    <row r="44" spans="1:15" ht="15">
      <c r="K44"/>
      <c r="O44"/>
    </row>
    <row r="45" spans="1:15" ht="19.5">
      <c r="K45" s="228" t="s">
        <v>17</v>
      </c>
      <c r="L45" s="228"/>
      <c r="M45" s="228"/>
      <c r="O45"/>
    </row>
    <row r="46" spans="1:15" ht="21" customHeight="1" thickBot="1">
      <c r="K46" s="229" t="s">
        <v>16</v>
      </c>
      <c r="L46" s="229"/>
      <c r="M46" s="229"/>
    </row>
    <row r="47" spans="1:15" ht="33.75" customHeight="1" thickBot="1">
      <c r="K47" s="46">
        <f>+K18+K43+K10+K5</f>
        <v>77.14166666666668</v>
      </c>
      <c r="L47" s="47" t="s">
        <v>40</v>
      </c>
      <c r="M47" s="48">
        <f>+M43+M18+M10+M5</f>
        <v>100</v>
      </c>
    </row>
    <row r="49" spans="2:15">
      <c r="B49" s="53" t="s">
        <v>42</v>
      </c>
      <c r="C49" s="52"/>
      <c r="D49" s="52"/>
      <c r="E49" s="54"/>
      <c r="F49" s="55"/>
      <c r="G49" s="52"/>
      <c r="H49" s="52"/>
      <c r="I49" s="52"/>
      <c r="J49" s="52"/>
      <c r="K49" s="52"/>
      <c r="L49" s="52"/>
      <c r="M49" s="52"/>
    </row>
    <row r="50" spans="2:15" ht="108.75" customHeight="1">
      <c r="B50" s="230" t="s">
        <v>43</v>
      </c>
      <c r="C50" s="231"/>
      <c r="D50" s="231"/>
      <c r="E50" s="231"/>
      <c r="F50" s="231"/>
      <c r="G50" s="231"/>
      <c r="H50" s="231"/>
      <c r="I50" s="231"/>
      <c r="J50" s="231"/>
      <c r="K50" s="231"/>
      <c r="L50" s="231"/>
      <c r="M50" s="232"/>
    </row>
    <row r="52" spans="2:15">
      <c r="B52" s="53" t="s">
        <v>44</v>
      </c>
      <c r="C52" s="52"/>
      <c r="D52" s="52"/>
      <c r="E52" s="54"/>
      <c r="F52" s="55"/>
      <c r="G52" s="52"/>
      <c r="H52" s="52"/>
      <c r="I52" s="52"/>
      <c r="J52" s="52"/>
      <c r="K52" s="52"/>
      <c r="L52" s="52"/>
      <c r="M52" s="52"/>
    </row>
    <row r="53" spans="2:15" ht="108.75" customHeight="1">
      <c r="B53" s="230" t="s">
        <v>43</v>
      </c>
      <c r="C53" s="231"/>
      <c r="D53" s="231"/>
      <c r="E53" s="231"/>
      <c r="F53" s="231"/>
      <c r="G53" s="231"/>
      <c r="H53" s="231"/>
      <c r="I53" s="231"/>
      <c r="J53" s="231"/>
      <c r="K53" s="231"/>
      <c r="L53" s="231"/>
      <c r="M53" s="232"/>
    </row>
    <row r="56" spans="2:15">
      <c r="C56" s="93" t="s">
        <v>45</v>
      </c>
      <c r="F56" s="93" t="s">
        <v>46</v>
      </c>
      <c r="H56" s="233" t="s">
        <v>47</v>
      </c>
      <c r="I56" s="233"/>
      <c r="J56" s="233"/>
      <c r="K56" s="233"/>
      <c r="L56" s="233"/>
      <c r="M56" s="233"/>
    </row>
    <row r="57" spans="2:15">
      <c r="C57" s="59"/>
      <c r="F57" s="58"/>
      <c r="H57" s="218"/>
      <c r="I57" s="218"/>
      <c r="J57" s="218"/>
      <c r="K57" s="218"/>
      <c r="L57" s="218"/>
      <c r="M57" s="218"/>
    </row>
    <row r="62" spans="2:15">
      <c r="H62" s="7" t="s">
        <v>74</v>
      </c>
    </row>
    <row r="63" spans="2:15" ht="15">
      <c r="F63"/>
      <c r="G63"/>
      <c r="H63" s="124"/>
      <c r="I63" s="124"/>
      <c r="J63" s="126" t="s">
        <v>75</v>
      </c>
      <c r="K63" s="144">
        <f>+K5+K10</f>
        <v>40.1</v>
      </c>
      <c r="L63" s="145" t="s">
        <v>40</v>
      </c>
      <c r="M63" s="144">
        <f>+M5+M10</f>
        <v>50</v>
      </c>
      <c r="N63" s="130" t="s">
        <v>77</v>
      </c>
      <c r="O63" s="128">
        <f>+K63/M63</f>
        <v>0.80200000000000005</v>
      </c>
    </row>
    <row r="64" spans="2:15" ht="15">
      <c r="F64"/>
      <c r="G64"/>
      <c r="H64" s="125"/>
      <c r="I64" s="125"/>
      <c r="J64" s="127" t="s">
        <v>76</v>
      </c>
      <c r="K64" s="146">
        <f>+K18+K43</f>
        <v>37.041666666666671</v>
      </c>
      <c r="L64" s="147" t="s">
        <v>40</v>
      </c>
      <c r="M64" s="146">
        <f>+M18+M43</f>
        <v>50</v>
      </c>
      <c r="N64" s="130" t="s">
        <v>77</v>
      </c>
      <c r="O64" s="129">
        <f>+K64/M64</f>
        <v>0.74083333333333345</v>
      </c>
    </row>
  </sheetData>
  <mergeCells count="55">
    <mergeCell ref="O3:O11"/>
    <mergeCell ref="O12:O43"/>
    <mergeCell ref="A3:A18"/>
    <mergeCell ref="B3:B5"/>
    <mergeCell ref="C4:F4"/>
    <mergeCell ref="K4:M4"/>
    <mergeCell ref="B7:B10"/>
    <mergeCell ref="C8:F8"/>
    <mergeCell ref="K8:M9"/>
    <mergeCell ref="C9:F9"/>
    <mergeCell ref="B12:B18"/>
    <mergeCell ref="C13:F13"/>
    <mergeCell ref="K13:M17"/>
    <mergeCell ref="C14:F14"/>
    <mergeCell ref="C15:F15"/>
    <mergeCell ref="D32:D36"/>
    <mergeCell ref="H57:M57"/>
    <mergeCell ref="K22:M42"/>
    <mergeCell ref="F23:G23"/>
    <mergeCell ref="F24:G24"/>
    <mergeCell ref="F25:G25"/>
    <mergeCell ref="F26:G26"/>
    <mergeCell ref="K45:M45"/>
    <mergeCell ref="K46:M46"/>
    <mergeCell ref="B50:M50"/>
    <mergeCell ref="B53:M53"/>
    <mergeCell ref="H56:M56"/>
    <mergeCell ref="A21:B42"/>
    <mergeCell ref="F21:G21"/>
    <mergeCell ref="C22:C26"/>
    <mergeCell ref="F32:G32"/>
    <mergeCell ref="F33:G33"/>
    <mergeCell ref="C38:C42"/>
    <mergeCell ref="D38:D42"/>
    <mergeCell ref="F38:G38"/>
    <mergeCell ref="F39:G39"/>
    <mergeCell ref="F40:G40"/>
    <mergeCell ref="F41:G41"/>
    <mergeCell ref="F42:G42"/>
    <mergeCell ref="F31:G31"/>
    <mergeCell ref="C32:C36"/>
    <mergeCell ref="D22:D26"/>
    <mergeCell ref="F22:G22"/>
    <mergeCell ref="M1:O1"/>
    <mergeCell ref="D27:D31"/>
    <mergeCell ref="F27:G27"/>
    <mergeCell ref="F28:G28"/>
    <mergeCell ref="F29:G29"/>
    <mergeCell ref="C17:F17"/>
    <mergeCell ref="F30:G30"/>
    <mergeCell ref="C16:F16"/>
    <mergeCell ref="C27:C31"/>
    <mergeCell ref="F34:G34"/>
    <mergeCell ref="F35:G35"/>
    <mergeCell ref="F36:G36"/>
  </mergeCells>
  <conditionalFormatting sqref="C3:M5">
    <cfRule type="expression" dxfId="22" priority="4">
      <formula>$M$5=0</formula>
    </cfRule>
  </conditionalFormatting>
  <conditionalFormatting sqref="C7:M10">
    <cfRule type="expression" dxfId="21" priority="3">
      <formula>$M$10=0</formula>
    </cfRule>
  </conditionalFormatting>
  <conditionalFormatting sqref="C12:M18">
    <cfRule type="expression" dxfId="20" priority="2">
      <formula>$M$18=0</formula>
    </cfRule>
  </conditionalFormatting>
  <conditionalFormatting sqref="C21:M43">
    <cfRule type="expression" dxfId="19" priority="1">
      <formula>$M$43=0</formula>
    </cfRule>
  </conditionalFormatting>
  <printOptions horizontalCentered="1"/>
  <pageMargins left="0.23622047244094491" right="0.23622047244094491" top="0.74803149606299213" bottom="0.74803149606299213" header="0.31496062992125984" footer="0.31496062992125984"/>
  <pageSetup paperSize="8" scale="8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Config!$K$14:$K$17</xm:f>
          </x14:formula1>
          <xm:sqref>H22:H42</xm:sqref>
        </x14:dataValidation>
      </x14:dataValidations>
    </ext>
  </extLst>
</worksheet>
</file>

<file path=xl/worksheets/sheet5.xml><?xml version="1.0" encoding="utf-8"?>
<worksheet xmlns="http://schemas.openxmlformats.org/spreadsheetml/2006/main" xmlns:r="http://schemas.openxmlformats.org/officeDocument/2006/relationships">
  <sheetPr>
    <pageSetUpPr fitToPage="1"/>
  </sheetPr>
  <dimension ref="A1:V75"/>
  <sheetViews>
    <sheetView showGridLines="0" topLeftCell="A42" zoomScaleNormal="100" workbookViewId="0">
      <selection activeCell="J37" sqref="J37"/>
    </sheetView>
  </sheetViews>
  <sheetFormatPr defaultColWidth="9.140625" defaultRowHeight="12.75"/>
  <cols>
    <col min="1" max="1" width="3.7109375" style="7" bestFit="1" customWidth="1"/>
    <col min="2" max="2" width="5.140625" style="7" customWidth="1"/>
    <col min="3" max="3" width="13.28515625" style="7" bestFit="1" customWidth="1"/>
    <col min="4" max="4" width="7.5703125" style="7" bestFit="1" customWidth="1"/>
    <col min="5" max="5" width="1.42578125" style="7" customWidth="1"/>
    <col min="6" max="6" width="52.28515625" style="7" customWidth="1"/>
    <col min="7" max="7" width="7.42578125" style="7" customWidth="1"/>
    <col min="8" max="8" width="13" style="7" customWidth="1"/>
    <col min="9" max="9" width="8.42578125" style="7" bestFit="1" customWidth="1"/>
    <col min="10" max="10" width="5.42578125" style="7" bestFit="1" customWidth="1"/>
    <col min="11" max="11" width="6.28515625" style="7" customWidth="1"/>
    <col min="12" max="12" width="2" style="7" bestFit="1" customWidth="1"/>
    <col min="13" max="13" width="6.28515625" style="7" customWidth="1"/>
    <col min="14" max="14" width="3.28515625" style="7" customWidth="1"/>
    <col min="15" max="15" width="5.85546875" style="7" customWidth="1"/>
    <col min="16" max="16" width="9.140625" style="7" hidden="1" customWidth="1"/>
    <col min="17" max="17" width="10.42578125" style="7" hidden="1" customWidth="1"/>
    <col min="18" max="19" width="4.42578125" style="7" hidden="1" customWidth="1"/>
    <col min="20" max="20" width="9.140625" style="7" hidden="1" customWidth="1"/>
    <col min="21" max="21" width="8.5703125" style="7" hidden="1" customWidth="1"/>
    <col min="22" max="22" width="9.140625" style="7" hidden="1" customWidth="1"/>
    <col min="23" max="23" width="9.140625" style="7" customWidth="1"/>
    <col min="24" max="16384" width="9.140625" style="7"/>
  </cols>
  <sheetData>
    <row r="1" spans="1:15" ht="21.75" customHeight="1">
      <c r="A1" s="10"/>
      <c r="B1" s="56" t="s">
        <v>66</v>
      </c>
      <c r="C1" s="8"/>
      <c r="D1" s="9"/>
      <c r="E1" s="10"/>
      <c r="F1" s="9"/>
      <c r="G1" s="10"/>
      <c r="H1" s="9"/>
      <c r="I1" s="9"/>
      <c r="J1" s="9"/>
      <c r="K1" s="9"/>
      <c r="L1" s="9"/>
      <c r="M1" s="294"/>
      <c r="N1" s="294"/>
      <c r="O1" s="294"/>
    </row>
    <row r="2" spans="1:15" ht="13.5" thickBot="1"/>
    <row r="3" spans="1:15" ht="33.75">
      <c r="A3" s="253" t="s">
        <v>36</v>
      </c>
      <c r="B3" s="256" t="s">
        <v>60</v>
      </c>
      <c r="C3" s="11"/>
      <c r="D3" s="11"/>
      <c r="E3" s="11"/>
      <c r="F3" s="11"/>
      <c r="G3" s="97"/>
      <c r="H3" s="43" t="s">
        <v>63</v>
      </c>
      <c r="I3" s="43" t="s">
        <v>12</v>
      </c>
      <c r="J3" s="11"/>
      <c r="K3" s="12"/>
      <c r="O3" s="295" t="s">
        <v>73</v>
      </c>
    </row>
    <row r="4" spans="1:15" ht="42" customHeight="1" thickBot="1">
      <c r="A4" s="254"/>
      <c r="B4" s="257"/>
      <c r="C4" s="267" t="s">
        <v>52</v>
      </c>
      <c r="D4" s="268"/>
      <c r="E4" s="268"/>
      <c r="F4" s="268"/>
      <c r="G4" s="13"/>
      <c r="H4" s="14">
        <v>0.88</v>
      </c>
      <c r="I4" s="15">
        <f>IF(C4=0,"",Config!$C$28*H4)</f>
        <v>17.600000000000001</v>
      </c>
      <c r="J4" s="16"/>
      <c r="K4" s="225" t="s">
        <v>65</v>
      </c>
      <c r="L4" s="225"/>
      <c r="M4" s="225"/>
      <c r="O4" s="295"/>
    </row>
    <row r="5" spans="1:15" ht="22.5" customHeight="1" thickBot="1">
      <c r="A5" s="254"/>
      <c r="B5" s="258"/>
      <c r="C5" s="23"/>
      <c r="D5" s="23"/>
      <c r="E5" s="23"/>
      <c r="F5" s="23"/>
      <c r="G5" s="51"/>
      <c r="H5" s="23"/>
      <c r="I5" s="24"/>
      <c r="J5" s="5"/>
      <c r="K5" s="40">
        <f>+I4</f>
        <v>17.600000000000001</v>
      </c>
      <c r="L5" s="41" t="s">
        <v>40</v>
      </c>
      <c r="M5" s="42">
        <f>Config!$C$28</f>
        <v>20</v>
      </c>
      <c r="O5" s="295"/>
    </row>
    <row r="6" spans="1:15" ht="13.5" thickBot="1">
      <c r="A6" s="254"/>
      <c r="O6" s="295"/>
    </row>
    <row r="7" spans="1:15" ht="45">
      <c r="A7" s="254"/>
      <c r="B7" s="256" t="s">
        <v>67</v>
      </c>
      <c r="C7" s="11"/>
      <c r="D7" s="11"/>
      <c r="E7" s="11"/>
      <c r="F7" s="11"/>
      <c r="G7" s="97"/>
      <c r="H7" s="43" t="s">
        <v>64</v>
      </c>
      <c r="I7" s="43" t="s">
        <v>12</v>
      </c>
      <c r="J7" s="11"/>
      <c r="K7" s="12"/>
      <c r="O7" s="295"/>
    </row>
    <row r="8" spans="1:15">
      <c r="A8" s="254"/>
      <c r="B8" s="257"/>
      <c r="C8" s="267" t="s">
        <v>62</v>
      </c>
      <c r="D8" s="268"/>
      <c r="E8" s="268"/>
      <c r="F8" s="268"/>
      <c r="G8" s="13"/>
      <c r="H8" s="14">
        <v>0.75</v>
      </c>
      <c r="I8" s="15">
        <f>IF(C8=0,"",Config!$D$28*H8)</f>
        <v>22.5</v>
      </c>
      <c r="J8" s="16"/>
      <c r="K8" s="225" t="s">
        <v>65</v>
      </c>
      <c r="L8" s="225"/>
      <c r="M8" s="225"/>
      <c r="O8" s="295"/>
    </row>
    <row r="9" spans="1:15" ht="38.25" customHeight="1" thickBot="1">
      <c r="A9" s="254"/>
      <c r="B9" s="257"/>
      <c r="C9" s="269"/>
      <c r="D9" s="270"/>
      <c r="E9" s="270"/>
      <c r="F9" s="270"/>
      <c r="G9" s="20"/>
      <c r="H9" s="21"/>
      <c r="I9" s="22" t="str">
        <f>IF(C9=0,"",Config!$D$28*G9*H9)</f>
        <v/>
      </c>
      <c r="J9" s="16"/>
      <c r="K9" s="225"/>
      <c r="L9" s="225"/>
      <c r="M9" s="225"/>
      <c r="O9" s="295"/>
    </row>
    <row r="10" spans="1:15" ht="30" customHeight="1" thickBot="1">
      <c r="A10" s="254"/>
      <c r="B10" s="258"/>
      <c r="C10" s="23"/>
      <c r="D10" s="23"/>
      <c r="E10" s="23"/>
      <c r="F10" s="23"/>
      <c r="G10" s="51"/>
      <c r="H10" s="23"/>
      <c r="I10" s="24"/>
      <c r="J10" s="5"/>
      <c r="K10" s="40">
        <f>SUM(I8:I9)</f>
        <v>22.5</v>
      </c>
      <c r="L10" s="41" t="s">
        <v>40</v>
      </c>
      <c r="M10" s="42">
        <f>Config!$D$28</f>
        <v>30</v>
      </c>
      <c r="O10" s="295"/>
    </row>
    <row r="11" spans="1:15" ht="13.5" thickBot="1">
      <c r="A11" s="254"/>
      <c r="O11" s="295"/>
    </row>
    <row r="12" spans="1:15" ht="45">
      <c r="A12" s="254"/>
      <c r="B12" s="256" t="s">
        <v>61</v>
      </c>
      <c r="C12" s="11"/>
      <c r="D12" s="11"/>
      <c r="E12" s="11"/>
      <c r="F12" s="11"/>
      <c r="G12" s="43" t="s">
        <v>11</v>
      </c>
      <c r="H12" s="43" t="s">
        <v>10</v>
      </c>
      <c r="I12" s="43" t="s">
        <v>12</v>
      </c>
      <c r="J12" s="11"/>
      <c r="K12" s="12"/>
      <c r="O12" s="296" t="s">
        <v>72</v>
      </c>
    </row>
    <row r="13" spans="1:15" ht="12.75" customHeight="1">
      <c r="A13" s="254"/>
      <c r="B13" s="261"/>
      <c r="C13" s="267"/>
      <c r="D13" s="268"/>
      <c r="E13" s="268"/>
      <c r="F13" s="268"/>
      <c r="G13" s="13"/>
      <c r="H13" s="14"/>
      <c r="I13" s="15" t="str">
        <f>IF(C13=0,"",Config!$E$28*G13*H13)</f>
        <v/>
      </c>
      <c r="J13" s="16"/>
      <c r="K13" s="225" t="s">
        <v>65</v>
      </c>
      <c r="L13" s="225"/>
      <c r="M13" s="225"/>
      <c r="O13" s="297"/>
    </row>
    <row r="14" spans="1:15" ht="12.75" customHeight="1">
      <c r="A14" s="254"/>
      <c r="B14" s="261"/>
      <c r="C14" s="285"/>
      <c r="D14" s="286"/>
      <c r="E14" s="286"/>
      <c r="F14" s="286"/>
      <c r="G14" s="17"/>
      <c r="H14" s="18"/>
      <c r="I14" s="19" t="str">
        <f>IF(C14=0,"",Config!$E$28*G14*H14)</f>
        <v/>
      </c>
      <c r="J14" s="16"/>
      <c r="K14" s="225"/>
      <c r="L14" s="225"/>
      <c r="M14" s="225"/>
      <c r="O14" s="297"/>
    </row>
    <row r="15" spans="1:15" ht="12.75" customHeight="1">
      <c r="A15" s="254"/>
      <c r="B15" s="261"/>
      <c r="C15" s="285"/>
      <c r="D15" s="286"/>
      <c r="E15" s="286"/>
      <c r="F15" s="286"/>
      <c r="G15" s="17"/>
      <c r="H15" s="18"/>
      <c r="I15" s="19" t="str">
        <f>IF(C15=0,"",Config!$E$28*G15*H15)</f>
        <v/>
      </c>
      <c r="J15" s="16"/>
      <c r="K15" s="225"/>
      <c r="L15" s="225"/>
      <c r="M15" s="225"/>
      <c r="O15" s="297"/>
    </row>
    <row r="16" spans="1:15" ht="12.75" customHeight="1">
      <c r="A16" s="254"/>
      <c r="B16" s="261"/>
      <c r="C16" s="285"/>
      <c r="D16" s="286"/>
      <c r="E16" s="286"/>
      <c r="F16" s="286"/>
      <c r="G16" s="17"/>
      <c r="H16" s="18"/>
      <c r="I16" s="19" t="str">
        <f>IF(C16=0,"",Config!$E$28*G16*H16)</f>
        <v/>
      </c>
      <c r="J16" s="16"/>
      <c r="K16" s="225"/>
      <c r="L16" s="225"/>
      <c r="M16" s="225"/>
      <c r="O16" s="297"/>
    </row>
    <row r="17" spans="1:22" ht="13.5" customHeight="1" thickBot="1">
      <c r="A17" s="254"/>
      <c r="B17" s="261"/>
      <c r="C17" s="269"/>
      <c r="D17" s="270"/>
      <c r="E17" s="270"/>
      <c r="F17" s="270"/>
      <c r="G17" s="20"/>
      <c r="H17" s="21"/>
      <c r="I17" s="22" t="str">
        <f>IF(C17=0,"",Config!$E$28*G17*H17)</f>
        <v/>
      </c>
      <c r="J17" s="16"/>
      <c r="K17" s="225"/>
      <c r="L17" s="225"/>
      <c r="M17" s="225"/>
      <c r="O17" s="297"/>
    </row>
    <row r="18" spans="1:22" ht="22.5" customHeight="1" thickBot="1">
      <c r="A18" s="255"/>
      <c r="B18" s="262"/>
      <c r="C18" s="23"/>
      <c r="D18" s="23"/>
      <c r="E18" s="23"/>
      <c r="F18" s="23"/>
      <c r="G18" s="51">
        <f>SUM(G13:G17)</f>
        <v>0</v>
      </c>
      <c r="H18" s="23"/>
      <c r="I18" s="24"/>
      <c r="J18" s="5"/>
      <c r="K18" s="40">
        <f>SUM(I13:I17)</f>
        <v>0</v>
      </c>
      <c r="L18" s="41" t="s">
        <v>40</v>
      </c>
      <c r="M18" s="42">
        <f>Config!$E$28</f>
        <v>0</v>
      </c>
      <c r="O18" s="297"/>
    </row>
    <row r="19" spans="1:22">
      <c r="D19" s="25"/>
      <c r="O19" s="297"/>
    </row>
    <row r="20" spans="1:22" ht="13.5" thickBot="1">
      <c r="D20" s="25"/>
      <c r="O20" s="297"/>
    </row>
    <row r="21" spans="1:22" ht="43.5" customHeight="1">
      <c r="A21" s="234" t="s">
        <v>31</v>
      </c>
      <c r="B21" s="235"/>
      <c r="C21" s="11"/>
      <c r="D21" s="45" t="s">
        <v>15</v>
      </c>
      <c r="E21" s="11"/>
      <c r="F21" s="238" t="s">
        <v>20</v>
      </c>
      <c r="G21" s="239"/>
      <c r="H21" s="45" t="s">
        <v>32</v>
      </c>
      <c r="I21" s="45" t="s">
        <v>12</v>
      </c>
      <c r="J21" s="11"/>
      <c r="K21" s="44"/>
      <c r="O21" s="297"/>
    </row>
    <row r="22" spans="1:22" ht="15" customHeight="1">
      <c r="A22" s="236"/>
      <c r="B22" s="237"/>
      <c r="C22" s="300" t="s">
        <v>78</v>
      </c>
      <c r="D22" s="221">
        <v>0.15</v>
      </c>
      <c r="E22" s="115"/>
      <c r="F22" s="303" t="s">
        <v>21</v>
      </c>
      <c r="G22" s="303"/>
      <c r="H22" s="148" t="s">
        <v>30</v>
      </c>
      <c r="I22" s="149">
        <f>IF(F22=0,"",Config!$F$28*D22*VLOOKUP(H22,Config!$K$14:$M$17,3,0)/COUNTA(F22:F26))</f>
        <v>2.5</v>
      </c>
      <c r="J22" s="28"/>
      <c r="K22" s="225" t="s">
        <v>37</v>
      </c>
      <c r="L22" s="225"/>
      <c r="M22" s="225"/>
      <c r="O22" s="297"/>
      <c r="P22" s="7" t="b">
        <v>0</v>
      </c>
      <c r="Q22" s="7" t="str">
        <f>+IF(P22=TRUE,C22,"")</f>
        <v/>
      </c>
      <c r="R22" s="152" t="str">
        <f>+IF(P22=TRUE,D22*$M$48,"")</f>
        <v/>
      </c>
      <c r="S22" s="152">
        <f>+SUM(I22:I26)</f>
        <v>6.25</v>
      </c>
      <c r="T22" s="153" t="str">
        <f>IF(Q22="","",S22/R22)</f>
        <v/>
      </c>
      <c r="U22" s="152" t="str">
        <f>IF(P22=FALSE,"",(R22/SUM($R$22:$R$47))*$M$48)</f>
        <v/>
      </c>
      <c r="V22" s="7" t="str">
        <f>IF(P22=FALSE,"",T22*U22)</f>
        <v/>
      </c>
    </row>
    <row r="23" spans="1:22" ht="15" customHeight="1">
      <c r="A23" s="236"/>
      <c r="B23" s="237"/>
      <c r="C23" s="301"/>
      <c r="D23" s="246"/>
      <c r="E23" s="118"/>
      <c r="F23" s="298" t="s">
        <v>22</v>
      </c>
      <c r="G23" s="299"/>
      <c r="H23" s="150" t="s">
        <v>34</v>
      </c>
      <c r="I23" s="151">
        <f>IF(F23=0,"",Config!$F$28*D22*VLOOKUP(H23,Config!$K$14:$M$17,3,0)/COUNTA(F22:F26))</f>
        <v>1.25</v>
      </c>
      <c r="J23" s="28"/>
      <c r="K23" s="225"/>
      <c r="L23" s="225"/>
      <c r="M23" s="225"/>
      <c r="O23" s="297"/>
    </row>
    <row r="24" spans="1:22" ht="15" customHeight="1">
      <c r="A24" s="236"/>
      <c r="B24" s="237"/>
      <c r="C24" s="301"/>
      <c r="D24" s="246"/>
      <c r="E24" s="118"/>
      <c r="F24" s="298" t="s">
        <v>23</v>
      </c>
      <c r="G24" s="299"/>
      <c r="H24" s="150" t="s">
        <v>30</v>
      </c>
      <c r="I24" s="151">
        <f>IF(F24=0,"",Config!$F$28*D22*VLOOKUP(H24,Config!$K$14:$M$17,3,0)/COUNTA(F22:F26))</f>
        <v>2.5</v>
      </c>
      <c r="J24" s="28"/>
      <c r="K24" s="225"/>
      <c r="L24" s="225"/>
      <c r="M24" s="225"/>
      <c r="O24" s="297"/>
    </row>
    <row r="25" spans="1:22" ht="15" customHeight="1">
      <c r="A25" s="236"/>
      <c r="B25" s="237"/>
      <c r="C25" s="301"/>
      <c r="D25" s="246"/>
      <c r="E25" s="118"/>
      <c r="F25" s="290"/>
      <c r="G25" s="291"/>
      <c r="H25" s="119"/>
      <c r="I25" s="120" t="str">
        <f>IF(F25=0,"",Config!$F$28*D22*VLOOKUP(H25,Config!$K$14:$M$17,3,0)/COUNTA(F22:F26))</f>
        <v/>
      </c>
      <c r="J25" s="28"/>
      <c r="K25" s="225"/>
      <c r="L25" s="225"/>
      <c r="M25" s="225"/>
      <c r="O25" s="297"/>
    </row>
    <row r="26" spans="1:22" ht="15" customHeight="1">
      <c r="A26" s="236"/>
      <c r="B26" s="237"/>
      <c r="C26" s="302"/>
      <c r="D26" s="222"/>
      <c r="E26" s="121"/>
      <c r="F26" s="292"/>
      <c r="G26" s="293"/>
      <c r="H26" s="122"/>
      <c r="I26" s="123" t="str">
        <f>IF(F26=0,"",Config!$F$28*D22*VLOOKUP(H26,Config!$K$14:$M$17,3,0)/COUNTA(F22:F26))</f>
        <v/>
      </c>
      <c r="J26" s="28"/>
      <c r="K26" s="225"/>
      <c r="L26" s="225"/>
      <c r="M26" s="225"/>
      <c r="O26" s="297"/>
    </row>
    <row r="27" spans="1:22" ht="15" customHeight="1">
      <c r="A27" s="236"/>
      <c r="B27" s="237"/>
      <c r="C27" s="300" t="s">
        <v>13</v>
      </c>
      <c r="D27" s="221">
        <v>0.2</v>
      </c>
      <c r="E27" s="33"/>
      <c r="F27" s="282" t="s">
        <v>24</v>
      </c>
      <c r="G27" s="282"/>
      <c r="H27" s="27" t="s">
        <v>30</v>
      </c>
      <c r="I27" s="15">
        <f>IF(F27=0,"",Config!$F$28*D27*VLOOKUP(H27,Config!$K$14:$M$17,3,0)/COUNTA(F27:F31))</f>
        <v>2</v>
      </c>
      <c r="J27" s="28"/>
      <c r="K27" s="225"/>
      <c r="L27" s="225"/>
      <c r="M27" s="225"/>
      <c r="O27" s="297"/>
      <c r="P27" s="7" t="b">
        <v>1</v>
      </c>
      <c r="Q27" s="7" t="str">
        <f>+IF(P27=TRUE,C27,"")</f>
        <v>Fattore_002</v>
      </c>
      <c r="R27" s="152">
        <f>+IF(P27=TRUE,D27*$M$48,"")</f>
        <v>10</v>
      </c>
      <c r="S27" s="152">
        <f>+SUM(I27:I31)</f>
        <v>8.5</v>
      </c>
      <c r="T27" s="153">
        <f>IF(Q27="","",S27/R27)</f>
        <v>0.85</v>
      </c>
      <c r="U27" s="152">
        <f>IF(P27=FALSE,"",(R27/SUM($R$22:$R$47))*$M$48)</f>
        <v>13.333333333333334</v>
      </c>
      <c r="V27" s="7">
        <f>IF(P27=FALSE,"",T27*U27)</f>
        <v>11.333333333333334</v>
      </c>
    </row>
    <row r="28" spans="1:22" ht="15" customHeight="1">
      <c r="A28" s="236"/>
      <c r="B28" s="237"/>
      <c r="C28" s="301"/>
      <c r="D28" s="246"/>
      <c r="E28" s="16"/>
      <c r="F28" s="273" t="s">
        <v>25</v>
      </c>
      <c r="G28" s="274"/>
      <c r="H28" s="29" t="s">
        <v>30</v>
      </c>
      <c r="I28" s="30">
        <f>IF(F28=0,"",Config!$F$28*D27*VLOOKUP(H28,Config!$K$14:$M$17,3,0)/COUNTA(F27:F31))</f>
        <v>2</v>
      </c>
      <c r="J28" s="28"/>
      <c r="K28" s="225"/>
      <c r="L28" s="225"/>
      <c r="M28" s="225"/>
      <c r="O28" s="297"/>
    </row>
    <row r="29" spans="1:22" ht="15" customHeight="1">
      <c r="A29" s="236"/>
      <c r="B29" s="237"/>
      <c r="C29" s="301"/>
      <c r="D29" s="246"/>
      <c r="E29" s="16"/>
      <c r="F29" s="273" t="s">
        <v>26</v>
      </c>
      <c r="G29" s="274"/>
      <c r="H29" s="29" t="s">
        <v>35</v>
      </c>
      <c r="I29" s="30">
        <f>IF(F29=0,"",Config!$F$28*D27*VLOOKUP(H29,Config!$K$14:$M$17,3,0)/COUNTA(F27:F31))</f>
        <v>1.5</v>
      </c>
      <c r="J29" s="28"/>
      <c r="K29" s="225"/>
      <c r="L29" s="225"/>
      <c r="M29" s="225"/>
      <c r="O29" s="297"/>
    </row>
    <row r="30" spans="1:22" ht="15" customHeight="1">
      <c r="A30" s="236"/>
      <c r="B30" s="237"/>
      <c r="C30" s="301"/>
      <c r="D30" s="246"/>
      <c r="E30" s="16"/>
      <c r="F30" s="273" t="s">
        <v>27</v>
      </c>
      <c r="G30" s="274"/>
      <c r="H30" s="29" t="s">
        <v>30</v>
      </c>
      <c r="I30" s="30">
        <f>IF(F30=0,"",Config!$F$28*D27*VLOOKUP(H30,Config!$K$14:$M$17,3,0)/COUNTA(F27:F31))</f>
        <v>2</v>
      </c>
      <c r="J30" s="28"/>
      <c r="K30" s="225"/>
      <c r="L30" s="225"/>
      <c r="M30" s="225"/>
      <c r="O30" s="297"/>
    </row>
    <row r="31" spans="1:22" ht="15">
      <c r="A31" s="236"/>
      <c r="B31" s="237"/>
      <c r="C31" s="302"/>
      <c r="D31" s="222"/>
      <c r="E31" s="26"/>
      <c r="F31" s="275" t="s">
        <v>28</v>
      </c>
      <c r="G31" s="276"/>
      <c r="H31" s="31" t="s">
        <v>34</v>
      </c>
      <c r="I31" s="22">
        <f>IF(F31=0,"",Config!$F$28*D27*VLOOKUP(H31,Config!$K$14:$M$17,3,0)/COUNTA(F27:F31))</f>
        <v>1</v>
      </c>
      <c r="J31" s="28"/>
      <c r="K31" s="225"/>
      <c r="L31" s="225"/>
      <c r="M31" s="225"/>
      <c r="N31" s="32"/>
      <c r="O31" s="297"/>
    </row>
    <row r="32" spans="1:22" ht="19.5">
      <c r="A32" s="236"/>
      <c r="B32" s="237"/>
      <c r="C32" s="304" t="s">
        <v>14</v>
      </c>
      <c r="D32" s="221">
        <v>0.25</v>
      </c>
      <c r="E32" s="33"/>
      <c r="F32" s="282" t="s">
        <v>38</v>
      </c>
      <c r="G32" s="282"/>
      <c r="H32" s="27" t="s">
        <v>33</v>
      </c>
      <c r="I32" s="15">
        <f>IF(F32=0,"",Config!$F$28*D32*VLOOKUP(H32,Config!$K$14:$M$17,3,0)/COUNTA(F32:F36))</f>
        <v>1.25</v>
      </c>
      <c r="J32" s="142" t="s">
        <v>9</v>
      </c>
      <c r="K32" s="225"/>
      <c r="L32" s="225"/>
      <c r="M32" s="225"/>
      <c r="N32" s="32"/>
      <c r="O32" s="297"/>
      <c r="P32" s="7" t="b">
        <v>1</v>
      </c>
      <c r="Q32" s="7" t="str">
        <f>+IF(P32=TRUE,C32,"")</f>
        <v>Fattore_003</v>
      </c>
      <c r="R32" s="152">
        <f>+IF(P32=TRUE,D32*$M$48,"")</f>
        <v>12.5</v>
      </c>
      <c r="S32" s="152">
        <f>+SUM(I32:I36)</f>
        <v>4.375</v>
      </c>
      <c r="T32" s="153">
        <f>IF(Q32="","",S32/R32)</f>
        <v>0.35</v>
      </c>
      <c r="U32" s="152">
        <f>IF(P32=FALSE,"",(R32/SUM($R$22:$R$47))*$M$48)</f>
        <v>16.666666666666664</v>
      </c>
      <c r="V32" s="7">
        <f>IF(P32=FALSE,"",T32*U32)</f>
        <v>5.8333333333333321</v>
      </c>
    </row>
    <row r="33" spans="1:22" ht="15">
      <c r="A33" s="236"/>
      <c r="B33" s="237"/>
      <c r="C33" s="305"/>
      <c r="D33" s="246"/>
      <c r="E33" s="16"/>
      <c r="F33" s="273" t="s">
        <v>39</v>
      </c>
      <c r="G33" s="274"/>
      <c r="H33" s="29" t="s">
        <v>34</v>
      </c>
      <c r="I33" s="30">
        <f>IF(F33=0,"",Config!$F$28*D32*VLOOKUP(H33,Config!$K$14:$M$17,3,0)/COUNTA(F32:F36))</f>
        <v>3.125</v>
      </c>
      <c r="J33" s="28"/>
      <c r="K33" s="225"/>
      <c r="L33" s="225"/>
      <c r="M33" s="225"/>
      <c r="N33" s="32"/>
      <c r="O33" s="297"/>
    </row>
    <row r="34" spans="1:22" ht="15">
      <c r="A34" s="236"/>
      <c r="B34" s="237"/>
      <c r="C34" s="305"/>
      <c r="D34" s="246"/>
      <c r="E34" s="16"/>
      <c r="F34" s="273"/>
      <c r="G34" s="274"/>
      <c r="H34" s="29"/>
      <c r="I34" s="30" t="str">
        <f>IF(F34=0,"",Config!$F$28*D32*VLOOKUP(H34,Config!$K$14:$M$17,3,0)/COUNTA(F32:F36))</f>
        <v/>
      </c>
      <c r="J34" s="28"/>
      <c r="K34" s="225"/>
      <c r="L34" s="225"/>
      <c r="M34" s="225"/>
      <c r="N34" s="32"/>
      <c r="O34" s="297"/>
    </row>
    <row r="35" spans="1:22" ht="15">
      <c r="A35" s="236"/>
      <c r="B35" s="237"/>
      <c r="C35" s="305"/>
      <c r="D35" s="246"/>
      <c r="E35" s="16"/>
      <c r="F35" s="273"/>
      <c r="G35" s="274"/>
      <c r="H35" s="29"/>
      <c r="I35" s="30" t="str">
        <f>IF(F35=0,"",Config!$F$28*D32*VLOOKUP(H35,Config!$K$14:$M$17,3,0)/COUNTA(F32:F36))</f>
        <v/>
      </c>
      <c r="J35" s="28"/>
      <c r="K35" s="225"/>
      <c r="L35" s="225"/>
      <c r="M35" s="225"/>
      <c r="N35" s="32"/>
      <c r="O35" s="297"/>
    </row>
    <row r="36" spans="1:22" ht="15">
      <c r="A36" s="236"/>
      <c r="B36" s="237"/>
      <c r="C36" s="306"/>
      <c r="D36" s="222"/>
      <c r="E36" s="26"/>
      <c r="F36" s="275"/>
      <c r="G36" s="276"/>
      <c r="H36" s="31"/>
      <c r="I36" s="22" t="str">
        <f>IF(F36=0,"",Config!$F$28*D32*VLOOKUP(H36,Config!$K$14:$M$17,3,0)/COUNTA(F32:F36))</f>
        <v/>
      </c>
      <c r="J36" s="28"/>
      <c r="K36" s="225"/>
      <c r="L36" s="225"/>
      <c r="M36" s="225"/>
      <c r="N36" s="32"/>
      <c r="O36" s="297"/>
    </row>
    <row r="37" spans="1:22" ht="19.5">
      <c r="A37" s="236"/>
      <c r="B37" s="237"/>
      <c r="C37" s="301" t="s">
        <v>79</v>
      </c>
      <c r="D37" s="246">
        <v>0.1</v>
      </c>
      <c r="E37" s="16"/>
      <c r="F37" s="280" t="s">
        <v>80</v>
      </c>
      <c r="G37" s="280"/>
      <c r="H37" s="29" t="s">
        <v>33</v>
      </c>
      <c r="I37" s="30">
        <f>IF(F37=0,"",Config!$F$28*D37*VLOOKUP(H37,Config!$K$14:$M$17,3,0)/COUNTA(F37:F41))</f>
        <v>0.33333333333333331</v>
      </c>
      <c r="J37" s="142"/>
      <c r="K37" s="225"/>
      <c r="L37" s="225"/>
      <c r="M37" s="225"/>
      <c r="N37" s="32"/>
      <c r="O37" s="297"/>
      <c r="P37" s="7" t="b">
        <v>0</v>
      </c>
      <c r="Q37" s="7" t="str">
        <f>+IF(P37=TRUE,C37,"")</f>
        <v/>
      </c>
      <c r="R37" s="152" t="str">
        <f>+IF(P37=TRUE,D37*$M$48,"")</f>
        <v/>
      </c>
      <c r="S37" s="152">
        <f>+SUM(I37:I41)</f>
        <v>2.416666666666667</v>
      </c>
      <c r="T37" s="153" t="str">
        <f>IF(Q37="","",S37/R37)</f>
        <v/>
      </c>
      <c r="U37" s="152" t="str">
        <f>IF(P37=FALSE,"",(R37/SUM($R$22:$R$47))*$M$48)</f>
        <v/>
      </c>
      <c r="V37" s="7" t="str">
        <f>IF(P37=FALSE,"",T37*U37)</f>
        <v/>
      </c>
    </row>
    <row r="38" spans="1:22" ht="15">
      <c r="A38" s="236"/>
      <c r="B38" s="237"/>
      <c r="C38" s="301"/>
      <c r="D38" s="246"/>
      <c r="E38" s="16"/>
      <c r="F38" s="273" t="s">
        <v>81</v>
      </c>
      <c r="G38" s="274"/>
      <c r="H38" s="29" t="s">
        <v>34</v>
      </c>
      <c r="I38" s="30">
        <f>IF(F38=0,"",Config!$F$28*D37*VLOOKUP(H38,Config!$K$14:$M$17,3,0)/COUNTA(F37:F41))</f>
        <v>0.83333333333333337</v>
      </c>
      <c r="J38" s="28"/>
      <c r="K38" s="225"/>
      <c r="L38" s="225"/>
      <c r="M38" s="225"/>
      <c r="N38" s="32"/>
      <c r="O38" s="297"/>
    </row>
    <row r="39" spans="1:22" ht="15">
      <c r="A39" s="236"/>
      <c r="B39" s="237"/>
      <c r="C39" s="301"/>
      <c r="D39" s="246"/>
      <c r="E39" s="16"/>
      <c r="F39" s="273" t="s">
        <v>81</v>
      </c>
      <c r="G39" s="274"/>
      <c r="H39" s="29" t="s">
        <v>35</v>
      </c>
      <c r="I39" s="30">
        <f>IF(F39=0,"",Config!$F$28*D37*VLOOKUP(H39,Config!$K$14:$M$17,3,0)/COUNTA(F37:F41))</f>
        <v>1.25</v>
      </c>
      <c r="J39" s="28"/>
      <c r="K39" s="225"/>
      <c r="L39" s="225"/>
      <c r="M39" s="225"/>
      <c r="N39" s="32"/>
      <c r="O39" s="297"/>
    </row>
    <row r="40" spans="1:22" ht="15">
      <c r="A40" s="236"/>
      <c r="B40" s="237"/>
      <c r="C40" s="301"/>
      <c r="D40" s="246"/>
      <c r="E40" s="16"/>
      <c r="F40" s="273"/>
      <c r="G40" s="274"/>
      <c r="H40" s="29"/>
      <c r="I40" s="30" t="str">
        <f>IF(F40=0,"",Config!$F$28*D37*VLOOKUP(H40,Config!$K$14:$M$17,3,0)/COUNTA(F37:F41))</f>
        <v/>
      </c>
      <c r="J40" s="28"/>
      <c r="K40" s="225"/>
      <c r="L40" s="225"/>
      <c r="M40" s="225"/>
      <c r="N40" s="32"/>
      <c r="O40" s="297"/>
    </row>
    <row r="41" spans="1:22" ht="15">
      <c r="A41" s="236"/>
      <c r="B41" s="237"/>
      <c r="C41" s="301"/>
      <c r="D41" s="246"/>
      <c r="E41" s="16"/>
      <c r="F41" s="278"/>
      <c r="G41" s="279"/>
      <c r="H41" s="34"/>
      <c r="I41" s="35" t="str">
        <f>IF(F41=0,"",Config!$F$28*D37*VLOOKUP(H41,Config!$K$14:$M$17,3,0)/COUNTA(F37:F41))</f>
        <v/>
      </c>
      <c r="J41" s="28"/>
      <c r="K41" s="225"/>
      <c r="L41" s="225"/>
      <c r="M41" s="225"/>
      <c r="N41" s="32"/>
      <c r="O41" s="297"/>
    </row>
    <row r="42" spans="1:22" ht="15">
      <c r="A42" s="236"/>
      <c r="B42" s="237"/>
      <c r="C42" s="37" t="s">
        <v>7</v>
      </c>
      <c r="D42" s="36"/>
      <c r="E42" s="37"/>
      <c r="F42" s="36"/>
      <c r="G42" s="37"/>
      <c r="H42" s="38"/>
      <c r="I42" s="39" t="str">
        <f>IF(D42&gt;0,Config!$F$28*D42*VLOOKUP(H42,$M$32:$N$43,3,0),"")</f>
        <v/>
      </c>
      <c r="J42" s="28"/>
      <c r="K42" s="225"/>
      <c r="L42" s="225"/>
      <c r="M42" s="225"/>
      <c r="N42" s="32"/>
      <c r="O42" s="297"/>
    </row>
    <row r="43" spans="1:22" ht="15">
      <c r="A43" s="236"/>
      <c r="B43" s="237"/>
      <c r="C43" s="301" t="s">
        <v>48</v>
      </c>
      <c r="D43" s="246">
        <v>0.3</v>
      </c>
      <c r="E43" s="16"/>
      <c r="F43" s="280" t="s">
        <v>49</v>
      </c>
      <c r="G43" s="280"/>
      <c r="H43" s="29" t="s">
        <v>30</v>
      </c>
      <c r="I43" s="30">
        <f>IF(F43=0,"",Config!$F$28*D43*VLOOKUP(H43,Config!$K$14:$M$17,3,0)/COUNTA(F43:F47))</f>
        <v>5</v>
      </c>
      <c r="J43" s="28"/>
      <c r="K43" s="225"/>
      <c r="L43" s="225"/>
      <c r="M43" s="225"/>
      <c r="N43" s="32"/>
      <c r="O43" s="297"/>
      <c r="P43" s="7" t="b">
        <v>1</v>
      </c>
      <c r="Q43" s="7" t="str">
        <f>+IF(P43=TRUE,C43,"")</f>
        <v>Fattore_M</v>
      </c>
      <c r="R43" s="152">
        <f>+IF(P43=TRUE,D43*$M$48,"")</f>
        <v>15</v>
      </c>
      <c r="S43" s="152">
        <f>+SUM(I43:I47)</f>
        <v>13.75</v>
      </c>
      <c r="T43" s="153">
        <f>IF(Q43="","",S43/R43)</f>
        <v>0.91666666666666663</v>
      </c>
      <c r="U43" s="152">
        <f>IF(P43=FALSE,"",(R43/SUM($R$22:$R$47))*$M$48)</f>
        <v>20</v>
      </c>
      <c r="V43" s="7">
        <f>IF(P43=FALSE,"",T43*U43)</f>
        <v>18.333333333333332</v>
      </c>
    </row>
    <row r="44" spans="1:22" ht="15">
      <c r="A44" s="236"/>
      <c r="B44" s="237"/>
      <c r="C44" s="301"/>
      <c r="D44" s="246"/>
      <c r="E44" s="16"/>
      <c r="F44" s="273" t="s">
        <v>50</v>
      </c>
      <c r="G44" s="274"/>
      <c r="H44" s="29" t="s">
        <v>35</v>
      </c>
      <c r="I44" s="30">
        <f>IF(F44=0,"",Config!$F$28*D43*VLOOKUP(H44,Config!$K$14:$M$17,3,0)/COUNTA(F43:F47))</f>
        <v>3.75</v>
      </c>
      <c r="J44" s="28"/>
      <c r="K44" s="225"/>
      <c r="L44" s="225"/>
      <c r="M44" s="225"/>
      <c r="N44" s="32"/>
      <c r="O44" s="297"/>
    </row>
    <row r="45" spans="1:22" ht="15" customHeight="1">
      <c r="A45" s="236"/>
      <c r="B45" s="237"/>
      <c r="C45" s="301"/>
      <c r="D45" s="246"/>
      <c r="E45" s="16"/>
      <c r="F45" s="273" t="s">
        <v>51</v>
      </c>
      <c r="G45" s="274"/>
      <c r="H45" s="29" t="s">
        <v>30</v>
      </c>
      <c r="I45" s="30">
        <f>IF(F45=0,"",Config!$F$28*D43*VLOOKUP(H45,Config!$K$14:$M$17,3,0)/COUNTA(F43:F47))</f>
        <v>5</v>
      </c>
      <c r="J45" s="28"/>
      <c r="K45" s="225"/>
      <c r="L45" s="225"/>
      <c r="M45" s="225"/>
      <c r="O45" s="297"/>
    </row>
    <row r="46" spans="1:22" ht="15" customHeight="1">
      <c r="A46" s="236"/>
      <c r="B46" s="237"/>
      <c r="C46" s="301"/>
      <c r="D46" s="246"/>
      <c r="E46" s="16"/>
      <c r="F46" s="273"/>
      <c r="G46" s="274"/>
      <c r="H46" s="29"/>
      <c r="I46" s="30" t="str">
        <f>IF(F46=0,"",Config!$F$28*D43*VLOOKUP(H46,Config!$K$14:$M$17,3,0)/COUNTA(F43:F47))</f>
        <v/>
      </c>
      <c r="J46" s="28"/>
      <c r="K46" s="225"/>
      <c r="L46" s="225"/>
      <c r="M46" s="225"/>
      <c r="O46" s="297"/>
    </row>
    <row r="47" spans="1:22" ht="15.75" customHeight="1" thickBot="1">
      <c r="A47" s="283"/>
      <c r="B47" s="284"/>
      <c r="C47" s="302"/>
      <c r="D47" s="222"/>
      <c r="E47" s="26"/>
      <c r="F47" s="275"/>
      <c r="G47" s="276"/>
      <c r="H47" s="31"/>
      <c r="I47" s="22" t="str">
        <f>IF(F47=0,"",Config!$F$28*D43*VLOOKUP(H47,Config!$K$14:$M$17,3,0)/COUNTA(F43:F47))</f>
        <v/>
      </c>
      <c r="J47" s="28"/>
      <c r="K47" s="277"/>
      <c r="L47" s="277"/>
      <c r="M47" s="277"/>
      <c r="O47" s="297"/>
    </row>
    <row r="48" spans="1:22" ht="22.5" customHeight="1" thickBot="1">
      <c r="B48" s="49"/>
      <c r="C48" s="23"/>
      <c r="D48" s="50">
        <f>SUM(D22:D43)</f>
        <v>1</v>
      </c>
      <c r="E48" s="23"/>
      <c r="F48" s="23"/>
      <c r="G48" s="6"/>
      <c r="H48" s="23"/>
      <c r="I48" s="24"/>
      <c r="J48" s="5"/>
      <c r="K48" s="40">
        <f>SUM(I22:I47)</f>
        <v>35.291666666666664</v>
      </c>
      <c r="L48" s="41" t="s">
        <v>40</v>
      </c>
      <c r="M48" s="42">
        <f>Config!$F$28</f>
        <v>50</v>
      </c>
      <c r="O48" s="297"/>
    </row>
    <row r="49" spans="2:16" ht="15">
      <c r="C49" s="166" t="s">
        <v>83</v>
      </c>
      <c r="K49"/>
      <c r="O49"/>
    </row>
    <row r="50" spans="2:16" ht="15" customHeight="1">
      <c r="C50" s="307" t="s">
        <v>71</v>
      </c>
      <c r="D50" s="308"/>
      <c r="E50" s="154"/>
      <c r="F50" s="315" t="str">
        <f>+C22</f>
        <v>Fattore_001</v>
      </c>
      <c r="G50" s="315"/>
      <c r="H50" s="157"/>
      <c r="I50" s="158" t="str">
        <f t="shared" ref="I50:I55" si="0">IF(TYPE(VLOOKUP(F50,$Q$22:$V$43,6,0))=16,"",VLOOKUP(F50,$Q$22:$V$43,6,0))</f>
        <v/>
      </c>
      <c r="J50" s="28"/>
      <c r="K50"/>
      <c r="O50"/>
      <c r="P50" s="7" t="b">
        <f>+P22</f>
        <v>0</v>
      </c>
    </row>
    <row r="51" spans="2:16" ht="15" customHeight="1">
      <c r="C51" s="309"/>
      <c r="D51" s="310"/>
      <c r="E51" s="155"/>
      <c r="F51" s="313" t="str">
        <f>+C27</f>
        <v>Fattore_002</v>
      </c>
      <c r="G51" s="314"/>
      <c r="H51" s="159"/>
      <c r="I51" s="160">
        <f t="shared" si="0"/>
        <v>11.333333333333334</v>
      </c>
      <c r="J51" s="28"/>
      <c r="K51"/>
      <c r="O51"/>
      <c r="P51" s="7" t="b">
        <f>+P27</f>
        <v>1</v>
      </c>
    </row>
    <row r="52" spans="2:16" ht="15" customHeight="1">
      <c r="C52" s="309"/>
      <c r="D52" s="310"/>
      <c r="E52" s="155"/>
      <c r="F52" s="313" t="str">
        <f>+C32</f>
        <v>Fattore_003</v>
      </c>
      <c r="G52" s="314"/>
      <c r="H52" s="159"/>
      <c r="I52" s="160">
        <f t="shared" si="0"/>
        <v>5.8333333333333321</v>
      </c>
      <c r="J52" s="28"/>
      <c r="K52"/>
      <c r="O52"/>
      <c r="P52" s="7" t="b">
        <f>+P32</f>
        <v>1</v>
      </c>
    </row>
    <row r="53" spans="2:16" ht="15" customHeight="1">
      <c r="C53" s="309"/>
      <c r="D53" s="310"/>
      <c r="E53" s="155"/>
      <c r="F53" s="313" t="str">
        <f>+C37</f>
        <v>Fattore_004</v>
      </c>
      <c r="G53" s="314"/>
      <c r="H53" s="159"/>
      <c r="I53" s="160" t="str">
        <f t="shared" si="0"/>
        <v/>
      </c>
      <c r="J53" s="28"/>
      <c r="K53"/>
      <c r="O53"/>
      <c r="P53" s="7" t="b">
        <f>+P37</f>
        <v>0</v>
      </c>
    </row>
    <row r="54" spans="2:16" ht="15" customHeight="1">
      <c r="C54" s="309"/>
      <c r="D54" s="310"/>
      <c r="E54" s="155"/>
      <c r="F54" s="313" t="str">
        <f>+C43</f>
        <v>Fattore_M</v>
      </c>
      <c r="G54" s="314"/>
      <c r="H54" s="159"/>
      <c r="I54" s="160">
        <f t="shared" si="0"/>
        <v>18.333333333333332</v>
      </c>
      <c r="J54" s="28"/>
      <c r="K54"/>
      <c r="O54"/>
      <c r="P54" s="7" t="b">
        <f>+P43</f>
        <v>1</v>
      </c>
    </row>
    <row r="55" spans="2:16" ht="15" customHeight="1">
      <c r="C55" s="311"/>
      <c r="D55" s="312"/>
      <c r="E55" s="156"/>
      <c r="F55" s="316"/>
      <c r="G55" s="317"/>
      <c r="H55" s="161"/>
      <c r="I55" s="162" t="str">
        <f t="shared" si="0"/>
        <v/>
      </c>
      <c r="J55" s="28"/>
      <c r="K55"/>
      <c r="O55"/>
    </row>
    <row r="56" spans="2:16" ht="19.5">
      <c r="K56" s="228" t="s">
        <v>17</v>
      </c>
      <c r="L56" s="228"/>
      <c r="M56" s="228"/>
      <c r="O56"/>
    </row>
    <row r="57" spans="2:16" ht="21" customHeight="1" thickBot="1">
      <c r="K57" s="229" t="s">
        <v>16</v>
      </c>
      <c r="L57" s="229"/>
      <c r="M57" s="229"/>
    </row>
    <row r="58" spans="2:16" ht="33.75" customHeight="1" thickBot="1">
      <c r="K58" s="46">
        <f>+K18+K48+K10+K5</f>
        <v>75.391666666666666</v>
      </c>
      <c r="L58" s="47" t="s">
        <v>40</v>
      </c>
      <c r="M58" s="48">
        <f>+M48+M18+M10+M5</f>
        <v>100</v>
      </c>
    </row>
    <row r="60" spans="2:16">
      <c r="B60" s="53" t="s">
        <v>42</v>
      </c>
      <c r="C60" s="52"/>
      <c r="D60" s="52"/>
      <c r="E60" s="54"/>
      <c r="F60" s="55"/>
      <c r="G60" s="52"/>
      <c r="H60" s="52"/>
      <c r="I60" s="52"/>
      <c r="J60" s="52"/>
      <c r="K60" s="52"/>
      <c r="L60" s="52"/>
      <c r="M60" s="52"/>
    </row>
    <row r="61" spans="2:16" ht="108.75" customHeight="1">
      <c r="B61" s="230" t="s">
        <v>43</v>
      </c>
      <c r="C61" s="231"/>
      <c r="D61" s="231"/>
      <c r="E61" s="231"/>
      <c r="F61" s="231"/>
      <c r="G61" s="231"/>
      <c r="H61" s="231"/>
      <c r="I61" s="231"/>
      <c r="J61" s="231"/>
      <c r="K61" s="231"/>
      <c r="L61" s="231"/>
      <c r="M61" s="232"/>
    </row>
    <row r="63" spans="2:16">
      <c r="B63" s="53" t="s">
        <v>44</v>
      </c>
      <c r="C63" s="52"/>
      <c r="D63" s="52"/>
      <c r="E63" s="54"/>
      <c r="F63" s="55"/>
      <c r="G63" s="52"/>
      <c r="H63" s="52"/>
      <c r="I63" s="52"/>
      <c r="J63" s="52"/>
      <c r="K63" s="52"/>
      <c r="L63" s="52"/>
      <c r="M63" s="52"/>
    </row>
    <row r="64" spans="2:16" ht="108.75" customHeight="1">
      <c r="B64" s="230" t="s">
        <v>43</v>
      </c>
      <c r="C64" s="231"/>
      <c r="D64" s="231"/>
      <c r="E64" s="231"/>
      <c r="F64" s="231"/>
      <c r="G64" s="231"/>
      <c r="H64" s="231"/>
      <c r="I64" s="231"/>
      <c r="J64" s="231"/>
      <c r="K64" s="231"/>
      <c r="L64" s="231"/>
      <c r="M64" s="232"/>
    </row>
    <row r="67" spans="3:15">
      <c r="C67" s="143" t="s">
        <v>45</v>
      </c>
      <c r="F67" s="143" t="s">
        <v>46</v>
      </c>
      <c r="H67" s="233" t="s">
        <v>47</v>
      </c>
      <c r="I67" s="233"/>
      <c r="J67" s="233"/>
      <c r="K67" s="233"/>
      <c r="L67" s="233"/>
      <c r="M67" s="233"/>
    </row>
    <row r="68" spans="3:15">
      <c r="C68" s="59"/>
      <c r="F68" s="58"/>
      <c r="H68" s="218"/>
      <c r="I68" s="218"/>
      <c r="J68" s="218"/>
      <c r="K68" s="218"/>
      <c r="L68" s="218"/>
      <c r="M68" s="218"/>
    </row>
    <row r="73" spans="3:15">
      <c r="H73" s="7" t="s">
        <v>74</v>
      </c>
    </row>
    <row r="74" spans="3:15" ht="15">
      <c r="F74"/>
      <c r="G74"/>
      <c r="H74" s="124"/>
      <c r="I74" s="124"/>
      <c r="J74" s="126" t="s">
        <v>75</v>
      </c>
      <c r="K74" s="144">
        <f>+K5+K10</f>
        <v>40.1</v>
      </c>
      <c r="L74" s="145" t="s">
        <v>40</v>
      </c>
      <c r="M74" s="144">
        <f>+M5+M10</f>
        <v>50</v>
      </c>
      <c r="N74" s="130" t="s">
        <v>77</v>
      </c>
      <c r="O74" s="128">
        <f>+K74/M74</f>
        <v>0.80200000000000005</v>
      </c>
    </row>
    <row r="75" spans="3:15" ht="15">
      <c r="F75"/>
      <c r="G75"/>
      <c r="H75" s="125"/>
      <c r="I75" s="125"/>
      <c r="J75" s="127" t="s">
        <v>76</v>
      </c>
      <c r="K75" s="146">
        <f>+SUM(I50:I55)</f>
        <v>35.5</v>
      </c>
      <c r="L75" s="147" t="s">
        <v>40</v>
      </c>
      <c r="M75" s="146">
        <f>+M18+M48</f>
        <v>50</v>
      </c>
      <c r="N75" s="130" t="s">
        <v>77</v>
      </c>
      <c r="O75" s="129">
        <f>+K75/M75</f>
        <v>0.71</v>
      </c>
    </row>
  </sheetData>
  <mergeCells count="69">
    <mergeCell ref="D37:D41"/>
    <mergeCell ref="F37:G37"/>
    <mergeCell ref="F38:G38"/>
    <mergeCell ref="F39:G39"/>
    <mergeCell ref="F40:G40"/>
    <mergeCell ref="F41:G41"/>
    <mergeCell ref="C50:D55"/>
    <mergeCell ref="F54:G54"/>
    <mergeCell ref="K56:M56"/>
    <mergeCell ref="K57:M57"/>
    <mergeCell ref="B61:M61"/>
    <mergeCell ref="F50:G50"/>
    <mergeCell ref="F51:G51"/>
    <mergeCell ref="F52:G52"/>
    <mergeCell ref="F53:G53"/>
    <mergeCell ref="F55:G55"/>
    <mergeCell ref="B64:M64"/>
    <mergeCell ref="H67:M67"/>
    <mergeCell ref="H68:M68"/>
    <mergeCell ref="F35:G35"/>
    <mergeCell ref="F36:G36"/>
    <mergeCell ref="C43:C47"/>
    <mergeCell ref="D43:D47"/>
    <mergeCell ref="F43:G43"/>
    <mergeCell ref="F44:G44"/>
    <mergeCell ref="F45:G45"/>
    <mergeCell ref="F46:G46"/>
    <mergeCell ref="F47:G47"/>
    <mergeCell ref="C37:C41"/>
    <mergeCell ref="C32:C36"/>
    <mergeCell ref="D32:D36"/>
    <mergeCell ref="F32:G32"/>
    <mergeCell ref="F27:G27"/>
    <mergeCell ref="F28:G28"/>
    <mergeCell ref="F29:G29"/>
    <mergeCell ref="F30:G30"/>
    <mergeCell ref="F31:G31"/>
    <mergeCell ref="C16:F16"/>
    <mergeCell ref="C17:F17"/>
    <mergeCell ref="A21:B47"/>
    <mergeCell ref="F21:G21"/>
    <mergeCell ref="K22:M47"/>
    <mergeCell ref="F23:G23"/>
    <mergeCell ref="F24:G24"/>
    <mergeCell ref="F25:G25"/>
    <mergeCell ref="F26:G26"/>
    <mergeCell ref="F33:G33"/>
    <mergeCell ref="F34:G34"/>
    <mergeCell ref="C22:C26"/>
    <mergeCell ref="D22:D26"/>
    <mergeCell ref="F22:G22"/>
    <mergeCell ref="C27:C31"/>
    <mergeCell ref="D27:D31"/>
    <mergeCell ref="M1:O1"/>
    <mergeCell ref="A3:A18"/>
    <mergeCell ref="B3:B5"/>
    <mergeCell ref="O3:O11"/>
    <mergeCell ref="C4:F4"/>
    <mergeCell ref="K4:M4"/>
    <mergeCell ref="B7:B10"/>
    <mergeCell ref="C8:F8"/>
    <mergeCell ref="K8:M9"/>
    <mergeCell ref="C9:F9"/>
    <mergeCell ref="B12:B18"/>
    <mergeCell ref="O12:O48"/>
    <mergeCell ref="C13:F13"/>
    <mergeCell ref="K13:M17"/>
    <mergeCell ref="C14:F14"/>
    <mergeCell ref="C15:F15"/>
  </mergeCells>
  <conditionalFormatting sqref="C3:M5">
    <cfRule type="expression" dxfId="18" priority="12">
      <formula>$M$5=0</formula>
    </cfRule>
  </conditionalFormatting>
  <conditionalFormatting sqref="C7:M10">
    <cfRule type="expression" dxfId="17" priority="11">
      <formula>$M$10=0</formula>
    </cfRule>
  </conditionalFormatting>
  <conditionalFormatting sqref="C12:M18">
    <cfRule type="expression" dxfId="16" priority="10">
      <formula>$M$18=0</formula>
    </cfRule>
  </conditionalFormatting>
  <conditionalFormatting sqref="C21:M36 C42:M48">
    <cfRule type="expression" dxfId="15" priority="9">
      <formula>$M$48=0</formula>
    </cfRule>
  </conditionalFormatting>
  <conditionalFormatting sqref="C50 E50:M53 E55:M55">
    <cfRule type="expression" dxfId="14" priority="8">
      <formula>$M$48=0</formula>
    </cfRule>
  </conditionalFormatting>
  <conditionalFormatting sqref="C37:M41">
    <cfRule type="expression" dxfId="13" priority="7">
      <formula>$M$48=0</formula>
    </cfRule>
  </conditionalFormatting>
  <conditionalFormatting sqref="J54:M54">
    <cfRule type="expression" dxfId="12" priority="6">
      <formula>$M$48=0</formula>
    </cfRule>
  </conditionalFormatting>
  <conditionalFormatting sqref="F54:I54">
    <cfRule type="expression" dxfId="11" priority="5">
      <formula>$M$48=0</formula>
    </cfRule>
  </conditionalFormatting>
  <conditionalFormatting sqref="E54">
    <cfRule type="expression" dxfId="10" priority="4">
      <formula>$M$48=0</formula>
    </cfRule>
  </conditionalFormatting>
  <conditionalFormatting sqref="C22:C47">
    <cfRule type="expression" dxfId="9" priority="3">
      <formula>$P22=TRUE</formula>
    </cfRule>
  </conditionalFormatting>
  <conditionalFormatting sqref="F50:I55">
    <cfRule type="expression" dxfId="8" priority="2">
      <formula>$P50=FALSE</formula>
    </cfRule>
  </conditionalFormatting>
  <conditionalFormatting sqref="D48">
    <cfRule type="cellIs" dxfId="7" priority="1" operator="notEqual">
      <formula>1</formula>
    </cfRule>
  </conditionalFormatting>
  <dataValidations count="1">
    <dataValidation type="list" allowBlank="1" showInputMessage="1" showErrorMessage="1" sqref="H50:H55">
      <formula1>$K$14:$K$17</formula1>
    </dataValidation>
  </dataValidations>
  <printOptions horizontalCentered="1"/>
  <pageMargins left="0.23622047244094491" right="0.23622047244094491" top="0.74803149606299213" bottom="0.74803149606299213" header="0.31496062992125984" footer="0.31496062992125984"/>
  <pageSetup paperSize="8" scale="74" orientation="portrait" r:id="rId1"/>
  <drawing r:id="rId2"/>
  <legacyDrawing r:id="rId3"/>
  <extLst xmlns:x14="http://schemas.microsoft.com/office/spreadsheetml/2009/9/main">
    <ext uri="{CCE6A557-97BC-4b89-ADB6-D9C93CAAB3DF}">
      <x14:dataValidations xmlns:xm="http://schemas.microsoft.com/office/excel/2006/main" count="1">
        <x14:dataValidation type="list" allowBlank="1" showInputMessage="1" showErrorMessage="1">
          <x14:formula1>
            <xm:f>Config!$K$14:$K$17</xm:f>
          </x14:formula1>
          <xm:sqref>H22:H47</xm:sqref>
        </x14:dataValidation>
      </x14:dataValidations>
    </ext>
  </extLst>
</worksheet>
</file>

<file path=xl/worksheets/sheet6.xml><?xml version="1.0" encoding="utf-8"?>
<worksheet xmlns="http://schemas.openxmlformats.org/spreadsheetml/2006/main" xmlns:r="http://schemas.openxmlformats.org/officeDocument/2006/relationships">
  <sheetPr>
    <pageSetUpPr fitToPage="1"/>
  </sheetPr>
  <dimension ref="A1:V71"/>
  <sheetViews>
    <sheetView showGridLines="0" zoomScale="70" zoomScaleNormal="70" zoomScaleSheetLayoutView="50" workbookViewId="0">
      <selection activeCell="B1" sqref="B1"/>
    </sheetView>
  </sheetViews>
  <sheetFormatPr defaultColWidth="9.140625" defaultRowHeight="12.75"/>
  <cols>
    <col min="1" max="1" width="3.7109375" style="7" bestFit="1" customWidth="1"/>
    <col min="2" max="2" width="5.140625" style="7" customWidth="1"/>
    <col min="3" max="3" width="13.28515625" style="7" bestFit="1" customWidth="1"/>
    <col min="4" max="4" width="7.7109375" style="7" bestFit="1" customWidth="1"/>
    <col min="5" max="5" width="1.42578125" style="7" customWidth="1"/>
    <col min="6" max="6" width="59.42578125" style="7" customWidth="1"/>
    <col min="7" max="7" width="8.28515625" style="7" customWidth="1"/>
    <col min="8" max="8" width="13" style="7" customWidth="1"/>
    <col min="9" max="9" width="8.5703125" style="7" bestFit="1" customWidth="1"/>
    <col min="10" max="10" width="8.7109375" style="7" bestFit="1" customWidth="1"/>
    <col min="11" max="11" width="6.28515625" style="7" customWidth="1"/>
    <col min="12" max="12" width="2" style="7" bestFit="1" customWidth="1"/>
    <col min="13" max="13" width="8.5703125" style="7" customWidth="1"/>
    <col min="14" max="14" width="3.85546875" style="7" customWidth="1"/>
    <col min="15" max="15" width="8.28515625" style="7" customWidth="1"/>
    <col min="16" max="16" width="9.140625" style="7" hidden="1" customWidth="1"/>
    <col min="17" max="17" width="10.42578125" style="7" hidden="1" customWidth="1"/>
    <col min="18" max="19" width="4.42578125" style="7" hidden="1" customWidth="1"/>
    <col min="20" max="20" width="9.140625" style="7" hidden="1" customWidth="1"/>
    <col min="21" max="21" width="8.5703125" style="7" hidden="1" customWidth="1"/>
    <col min="22" max="22" width="9.140625" style="7" hidden="1" customWidth="1"/>
    <col min="23" max="23" width="9.140625" style="7" customWidth="1"/>
    <col min="24" max="16384" width="9.140625" style="7"/>
  </cols>
  <sheetData>
    <row r="1" spans="1:15" ht="21.75" customHeight="1">
      <c r="A1" s="10"/>
      <c r="B1" s="56" t="s">
        <v>130</v>
      </c>
      <c r="C1" s="8"/>
      <c r="D1" s="9"/>
      <c r="E1" s="10"/>
      <c r="F1" s="9"/>
      <c r="G1" s="10"/>
      <c r="H1" s="9"/>
      <c r="I1" s="9"/>
      <c r="J1" s="9"/>
      <c r="K1" s="9"/>
      <c r="L1" s="9"/>
      <c r="M1" s="294"/>
      <c r="N1" s="294"/>
      <c r="O1" s="294"/>
    </row>
    <row r="2" spans="1:15" ht="13.5" thickBot="1"/>
    <row r="3" spans="1:15" ht="33.75" customHeight="1">
      <c r="A3" s="253" t="s">
        <v>36</v>
      </c>
      <c r="B3" s="321" t="s">
        <v>60</v>
      </c>
      <c r="C3" s="11"/>
      <c r="D3" s="11"/>
      <c r="E3" s="11"/>
      <c r="F3" s="11"/>
      <c r="G3" s="97"/>
      <c r="H3" s="43" t="s">
        <v>63</v>
      </c>
      <c r="I3" s="43" t="s">
        <v>12</v>
      </c>
      <c r="J3" s="11"/>
      <c r="K3" s="12"/>
      <c r="O3" s="295" t="s">
        <v>73</v>
      </c>
    </row>
    <row r="4" spans="1:15" ht="42" customHeight="1" thickBot="1">
      <c r="A4" s="254"/>
      <c r="B4" s="322"/>
      <c r="C4" s="204" t="s">
        <v>115</v>
      </c>
      <c r="D4" s="205"/>
      <c r="E4" s="205"/>
      <c r="F4" s="205"/>
      <c r="G4" s="36"/>
      <c r="H4" s="200">
        <v>0.98</v>
      </c>
      <c r="I4" s="39">
        <f>IF(C4=0,"",Config!$C$28*H4)</f>
        <v>19.600000000000001</v>
      </c>
      <c r="J4" s="16"/>
      <c r="K4" s="277" t="s">
        <v>65</v>
      </c>
      <c r="L4" s="277"/>
      <c r="M4" s="277"/>
      <c r="O4" s="295"/>
    </row>
    <row r="5" spans="1:15" ht="22.5" customHeight="1" thickBot="1">
      <c r="A5" s="254"/>
      <c r="B5" s="323"/>
      <c r="C5" s="23"/>
      <c r="D5" s="23"/>
      <c r="E5" s="23"/>
      <c r="F5" s="23"/>
      <c r="G5" s="51"/>
      <c r="H5" s="23"/>
      <c r="I5" s="24"/>
      <c r="J5" s="5"/>
      <c r="K5" s="40">
        <f>+I4</f>
        <v>19.600000000000001</v>
      </c>
      <c r="L5" s="41" t="s">
        <v>40</v>
      </c>
      <c r="M5" s="42">
        <f>Config!$C$28</f>
        <v>20</v>
      </c>
      <c r="O5" s="295"/>
    </row>
    <row r="6" spans="1:15" ht="15.75" customHeight="1" thickBot="1">
      <c r="A6" s="254"/>
      <c r="O6" s="295"/>
    </row>
    <row r="7" spans="1:15" ht="45">
      <c r="A7" s="254"/>
      <c r="B7" s="321" t="s">
        <v>67</v>
      </c>
      <c r="C7" s="11"/>
      <c r="D7" s="11"/>
      <c r="E7" s="11"/>
      <c r="F7" s="11"/>
      <c r="G7" s="97"/>
      <c r="H7" s="43" t="s">
        <v>64</v>
      </c>
      <c r="I7" s="43" t="s">
        <v>12</v>
      </c>
      <c r="J7" s="11"/>
      <c r="K7" s="12"/>
      <c r="O7" s="295"/>
    </row>
    <row r="8" spans="1:15" ht="12.75" customHeight="1">
      <c r="A8" s="254"/>
      <c r="B8" s="322"/>
      <c r="C8" s="131" t="s">
        <v>116</v>
      </c>
      <c r="D8" s="132"/>
      <c r="E8" s="132"/>
      <c r="F8" s="132"/>
      <c r="G8" s="13"/>
      <c r="H8" s="14">
        <v>0.97</v>
      </c>
      <c r="I8" s="15">
        <f>IF(C8=0,"",Config!$D$28*H8)</f>
        <v>29.099999999999998</v>
      </c>
      <c r="J8" s="16"/>
      <c r="K8" s="225" t="s">
        <v>65</v>
      </c>
      <c r="L8" s="225"/>
      <c r="M8" s="225"/>
      <c r="O8" s="295"/>
    </row>
    <row r="9" spans="1:15" ht="38.25" customHeight="1" thickBot="1">
      <c r="A9" s="254"/>
      <c r="B9" s="322"/>
      <c r="C9" s="133"/>
      <c r="D9" s="134"/>
      <c r="E9" s="134"/>
      <c r="F9" s="134"/>
      <c r="G9" s="20"/>
      <c r="H9" s="21"/>
      <c r="I9" s="22" t="str">
        <f>IF(C9=0,"",Config!$D$28*G9*H9)</f>
        <v/>
      </c>
      <c r="J9" s="16"/>
      <c r="K9" s="277"/>
      <c r="L9" s="277"/>
      <c r="M9" s="277"/>
      <c r="O9" s="295"/>
    </row>
    <row r="10" spans="1:15" ht="30" customHeight="1" thickBot="1">
      <c r="A10" s="254"/>
      <c r="B10" s="323"/>
      <c r="C10" s="23"/>
      <c r="D10" s="23"/>
      <c r="E10" s="23"/>
      <c r="F10" s="23"/>
      <c r="G10" s="51"/>
      <c r="H10" s="23"/>
      <c r="I10" s="24"/>
      <c r="J10" s="5"/>
      <c r="K10" s="40">
        <f>SUM(I8:I9)</f>
        <v>29.099999999999998</v>
      </c>
      <c r="L10" s="41" t="s">
        <v>40</v>
      </c>
      <c r="M10" s="42">
        <f>Config!$D$28</f>
        <v>30</v>
      </c>
      <c r="O10" s="295"/>
    </row>
    <row r="11" spans="1:15" ht="15.75" customHeight="1" thickBot="1">
      <c r="A11" s="254"/>
      <c r="O11" s="295"/>
    </row>
    <row r="12" spans="1:15" ht="33.75">
      <c r="A12" s="254"/>
      <c r="B12" s="321" t="s">
        <v>61</v>
      </c>
      <c r="C12" s="11"/>
      <c r="D12" s="11"/>
      <c r="E12" s="11"/>
      <c r="F12" s="11"/>
      <c r="G12" s="43" t="s">
        <v>11</v>
      </c>
      <c r="H12" s="43" t="s">
        <v>10</v>
      </c>
      <c r="I12" s="43" t="s">
        <v>12</v>
      </c>
      <c r="J12" s="11"/>
      <c r="K12" s="12"/>
      <c r="O12" s="296" t="s">
        <v>72</v>
      </c>
    </row>
    <row r="13" spans="1:15" ht="12.75" customHeight="1">
      <c r="A13" s="254"/>
      <c r="B13" s="322"/>
      <c r="C13" s="131"/>
      <c r="D13" s="132"/>
      <c r="E13" s="132"/>
      <c r="F13" s="132"/>
      <c r="G13" s="13"/>
      <c r="H13" s="14"/>
      <c r="I13" s="15" t="str">
        <f>IF(C13=0,"",Config!$E$28*G13*H13)</f>
        <v/>
      </c>
      <c r="J13" s="16"/>
      <c r="K13" s="225" t="s">
        <v>65</v>
      </c>
      <c r="L13" s="225"/>
      <c r="M13" s="225"/>
      <c r="O13" s="296"/>
    </row>
    <row r="14" spans="1:15" ht="12.75" customHeight="1">
      <c r="A14" s="254"/>
      <c r="B14" s="322"/>
      <c r="C14" s="135"/>
      <c r="D14" s="136"/>
      <c r="E14" s="136"/>
      <c r="F14" s="136"/>
      <c r="G14" s="17"/>
      <c r="H14" s="18"/>
      <c r="I14" s="19" t="str">
        <f>IF(C14=0,"",Config!$E$28*G14*H14)</f>
        <v/>
      </c>
      <c r="J14" s="16"/>
      <c r="K14" s="225"/>
      <c r="L14" s="225"/>
      <c r="M14" s="225"/>
      <c r="O14" s="296"/>
    </row>
    <row r="15" spans="1:15" ht="12.75" customHeight="1">
      <c r="A15" s="254"/>
      <c r="B15" s="322"/>
      <c r="C15" s="135"/>
      <c r="D15" s="136"/>
      <c r="E15" s="136"/>
      <c r="F15" s="136"/>
      <c r="G15" s="17"/>
      <c r="H15" s="18"/>
      <c r="I15" s="19" t="str">
        <f>IF(C15=0,"",Config!$E$28*G15*H15)</f>
        <v/>
      </c>
      <c r="J15" s="16"/>
      <c r="K15" s="225"/>
      <c r="L15" s="225"/>
      <c r="M15" s="225"/>
      <c r="O15" s="296"/>
    </row>
    <row r="16" spans="1:15" ht="12.75" customHeight="1">
      <c r="A16" s="254"/>
      <c r="B16" s="322"/>
      <c r="C16" s="135"/>
      <c r="D16" s="136"/>
      <c r="E16" s="136"/>
      <c r="F16" s="136"/>
      <c r="G16" s="17"/>
      <c r="H16" s="18"/>
      <c r="I16" s="19" t="str">
        <f>IF(C16=0,"",Config!$E$28*G16*H16)</f>
        <v/>
      </c>
      <c r="J16" s="16"/>
      <c r="K16" s="225"/>
      <c r="L16" s="225"/>
      <c r="M16" s="225"/>
      <c r="O16" s="296"/>
    </row>
    <row r="17" spans="1:22" ht="13.5" customHeight="1" thickBot="1">
      <c r="A17" s="254"/>
      <c r="B17" s="322"/>
      <c r="C17" s="133"/>
      <c r="D17" s="134"/>
      <c r="E17" s="134"/>
      <c r="F17" s="134"/>
      <c r="G17" s="20"/>
      <c r="H17" s="21"/>
      <c r="I17" s="22" t="str">
        <f>IF(C17=0,"",Config!$E$28*G17*H17)</f>
        <v/>
      </c>
      <c r="J17" s="16"/>
      <c r="K17" s="277"/>
      <c r="L17" s="277"/>
      <c r="M17" s="277"/>
      <c r="O17" s="296"/>
    </row>
    <row r="18" spans="1:22" ht="22.5" customHeight="1" thickBot="1">
      <c r="A18" s="255"/>
      <c r="B18" s="323"/>
      <c r="C18" s="23"/>
      <c r="D18" s="23"/>
      <c r="E18" s="23"/>
      <c r="F18" s="23"/>
      <c r="G18" s="51">
        <f>SUM(G13:G17)</f>
        <v>0</v>
      </c>
      <c r="H18" s="23"/>
      <c r="I18" s="24"/>
      <c r="J18" s="5"/>
      <c r="K18" s="40">
        <f>SUM(I13:I17)</f>
        <v>0</v>
      </c>
      <c r="L18" s="41" t="s">
        <v>40</v>
      </c>
      <c r="M18" s="42">
        <f>Config!$E$28</f>
        <v>0</v>
      </c>
      <c r="O18" s="296"/>
    </row>
    <row r="19" spans="1:22">
      <c r="D19" s="25"/>
      <c r="O19" s="296"/>
    </row>
    <row r="20" spans="1:22" ht="15">
      <c r="K20"/>
      <c r="O20" s="296"/>
    </row>
    <row r="21" spans="1:22" ht="15" customHeight="1">
      <c r="C21" s="307" t="s">
        <v>71</v>
      </c>
      <c r="D21" s="308"/>
      <c r="E21" s="154"/>
      <c r="F21" s="318" t="str">
        <f>+C29</f>
        <v>Cooperazione e team working</v>
      </c>
      <c r="G21" s="318"/>
      <c r="H21" s="198"/>
      <c r="I21" s="158" t="str">
        <f t="shared" ref="I21:I26" si="0">IF(TYPE(VLOOKUP(F21,$Q$29:$V$48,6,0))=16,"",VLOOKUP(F21,$Q$29:$V$48,6,0))</f>
        <v/>
      </c>
      <c r="J21" s="28"/>
      <c r="K21"/>
      <c r="O21" s="296"/>
      <c r="P21" s="7" t="b">
        <f>+P29</f>
        <v>0</v>
      </c>
    </row>
    <row r="22" spans="1:22" ht="15" customHeight="1">
      <c r="C22" s="309"/>
      <c r="D22" s="310"/>
      <c r="E22" s="155"/>
      <c r="F22" s="319" t="str">
        <f>+C34</f>
        <v>Orientamento all'utenza</v>
      </c>
      <c r="G22" s="320"/>
      <c r="H22" s="199"/>
      <c r="I22" s="160">
        <f t="shared" si="0"/>
        <v>15.384615384615385</v>
      </c>
      <c r="J22" s="28"/>
      <c r="K22"/>
      <c r="O22" s="296"/>
      <c r="P22" s="7" t="b">
        <f>+P34</f>
        <v>1</v>
      </c>
    </row>
    <row r="23" spans="1:22" ht="15" customHeight="1">
      <c r="C23" s="309"/>
      <c r="D23" s="310"/>
      <c r="E23" s="155"/>
      <c r="F23" s="319" t="str">
        <f>+C39</f>
        <v>Eseguire i compiti assegnati</v>
      </c>
      <c r="G23" s="320"/>
      <c r="H23" s="199"/>
      <c r="I23" s="160">
        <f t="shared" si="0"/>
        <v>23.076923076923077</v>
      </c>
      <c r="J23" s="28"/>
      <c r="K23"/>
      <c r="O23" s="296"/>
      <c r="P23" s="7" t="b">
        <f>+P39</f>
        <v>1</v>
      </c>
    </row>
    <row r="24" spans="1:22" ht="15" customHeight="1">
      <c r="C24" s="309"/>
      <c r="D24" s="310"/>
      <c r="E24" s="155"/>
      <c r="F24" s="319" t="str">
        <f>+C43</f>
        <v>Autonomia</v>
      </c>
      <c r="G24" s="320"/>
      <c r="H24" s="159"/>
      <c r="I24" s="160">
        <f t="shared" si="0"/>
        <v>11.538461538461538</v>
      </c>
      <c r="J24" s="28"/>
      <c r="K24"/>
      <c r="O24" s="296"/>
      <c r="P24" s="7" t="b">
        <f>+P43</f>
        <v>1</v>
      </c>
    </row>
    <row r="25" spans="1:22" ht="15" customHeight="1">
      <c r="C25" s="309"/>
      <c r="D25" s="310"/>
      <c r="E25" s="155"/>
      <c r="F25" s="319" t="str">
        <f>+C48</f>
        <v>Miglioramento capacità professionali</v>
      </c>
      <c r="G25" s="320"/>
      <c r="H25" s="159"/>
      <c r="I25" s="160" t="str">
        <f t="shared" si="0"/>
        <v/>
      </c>
      <c r="J25" s="28"/>
      <c r="K25"/>
      <c r="O25" s="296"/>
      <c r="P25" s="7" t="b">
        <f>+P48</f>
        <v>0</v>
      </c>
    </row>
    <row r="26" spans="1:22" ht="15" customHeight="1">
      <c r="C26" s="311"/>
      <c r="D26" s="312"/>
      <c r="E26" s="156"/>
      <c r="F26" s="316"/>
      <c r="G26" s="317"/>
      <c r="H26" s="161"/>
      <c r="I26" s="162" t="str">
        <f t="shared" si="0"/>
        <v/>
      </c>
      <c r="J26" s="167">
        <f>SUM(I21:I26)</f>
        <v>50</v>
      </c>
      <c r="K26"/>
      <c r="O26" s="296"/>
    </row>
    <row r="27" spans="1:22" ht="15.75" thickBot="1">
      <c r="C27" s="166" t="s">
        <v>82</v>
      </c>
      <c r="K27"/>
      <c r="O27" s="296"/>
    </row>
    <row r="28" spans="1:22" ht="43.5" customHeight="1">
      <c r="A28" s="234" t="s">
        <v>31</v>
      </c>
      <c r="B28" s="235"/>
      <c r="C28" s="11"/>
      <c r="D28" s="45" t="s">
        <v>15</v>
      </c>
      <c r="E28" s="11"/>
      <c r="F28" s="137" t="s">
        <v>20</v>
      </c>
      <c r="G28" s="138"/>
      <c r="H28" s="45" t="s">
        <v>32</v>
      </c>
      <c r="I28" s="45" t="s">
        <v>12</v>
      </c>
      <c r="J28" s="11"/>
      <c r="K28" s="44"/>
      <c r="O28" s="296"/>
    </row>
    <row r="29" spans="1:22" ht="15" customHeight="1">
      <c r="A29" s="236"/>
      <c r="B29" s="237"/>
      <c r="C29" s="324" t="s">
        <v>84</v>
      </c>
      <c r="D29" s="140">
        <v>0.15</v>
      </c>
      <c r="E29" s="115"/>
      <c r="F29" s="175" t="s">
        <v>85</v>
      </c>
      <c r="G29" s="175"/>
      <c r="H29" s="176" t="s">
        <v>30</v>
      </c>
      <c r="I29" s="177">
        <f>IF(F29=0,"",Config!$F$28*D29*VLOOKUP(H29,Config!$K$14:$M$17,3,0)/COUNTA(F29:F33))</f>
        <v>1.875</v>
      </c>
      <c r="J29" s="28"/>
      <c r="K29" s="225" t="s">
        <v>37</v>
      </c>
      <c r="L29" s="225"/>
      <c r="M29" s="225"/>
      <c r="O29" s="296"/>
      <c r="P29" s="7" t="b">
        <v>0</v>
      </c>
      <c r="Q29" s="7" t="str">
        <f>+IF(P29=TRUE,C29,"")</f>
        <v/>
      </c>
      <c r="R29" s="152" t="str">
        <f>+IF(P29=TRUE,D29*$M$53,"")</f>
        <v/>
      </c>
      <c r="S29" s="152">
        <f>+SUM(I29:I33)</f>
        <v>7.5</v>
      </c>
      <c r="T29" s="153" t="str">
        <f>IF(Q29="","",S29/R29)</f>
        <v/>
      </c>
      <c r="U29" s="152" t="str">
        <f>IF(P29=FALSE,"",(R29/SUM($R$29:$R$52))*$M$53)</f>
        <v/>
      </c>
      <c r="V29" s="7" t="str">
        <f>IF(P29=FALSE,"",T29*U29)</f>
        <v/>
      </c>
    </row>
    <row r="30" spans="1:22" ht="15" customHeight="1">
      <c r="A30" s="236"/>
      <c r="B30" s="237"/>
      <c r="C30" s="325"/>
      <c r="D30" s="139"/>
      <c r="E30" s="118"/>
      <c r="F30" s="178" t="s">
        <v>86</v>
      </c>
      <c r="G30" s="179"/>
      <c r="H30" s="180" t="s">
        <v>30</v>
      </c>
      <c r="I30" s="181">
        <f>IF(F30=0,"",Config!$F$28*D29*VLOOKUP(H30,Config!$K$14:$M$17,3,0)/COUNTA(F29:F33))</f>
        <v>1.875</v>
      </c>
      <c r="J30" s="28"/>
      <c r="K30" s="225"/>
      <c r="L30" s="225"/>
      <c r="M30" s="225"/>
      <c r="O30" s="296"/>
    </row>
    <row r="31" spans="1:22" ht="15" customHeight="1">
      <c r="A31" s="236"/>
      <c r="B31" s="237"/>
      <c r="C31" s="325"/>
      <c r="D31" s="139"/>
      <c r="E31" s="118"/>
      <c r="F31" s="178" t="s">
        <v>106</v>
      </c>
      <c r="G31" s="179"/>
      <c r="H31" s="180" t="s">
        <v>30</v>
      </c>
      <c r="I31" s="181">
        <f>IF(F31=0,"",Config!$F$28*D29*VLOOKUP(H31,Config!$K$14:$M$17,3,0)/COUNTA(F29:F33))</f>
        <v>1.875</v>
      </c>
      <c r="J31" s="28"/>
      <c r="K31" s="225"/>
      <c r="L31" s="225"/>
      <c r="M31" s="225"/>
      <c r="O31" s="296"/>
    </row>
    <row r="32" spans="1:22" ht="15" customHeight="1">
      <c r="A32" s="236"/>
      <c r="B32" s="237"/>
      <c r="C32" s="163"/>
      <c r="D32" s="139"/>
      <c r="E32" s="118"/>
      <c r="F32" s="178" t="s">
        <v>97</v>
      </c>
      <c r="G32" s="182"/>
      <c r="H32" s="180" t="s">
        <v>30</v>
      </c>
      <c r="I32" s="181">
        <f>IF(F32=0,"",Config!$F$28*D29*VLOOKUP(H32,Config!$K$14:$M$17,3,0)/COUNTA(F29:F33))</f>
        <v>1.875</v>
      </c>
      <c r="J32" s="28"/>
      <c r="K32" s="225"/>
      <c r="L32" s="225"/>
      <c r="M32" s="225"/>
      <c r="O32" s="296"/>
    </row>
    <row r="33" spans="1:22" ht="15" customHeight="1">
      <c r="A33" s="236"/>
      <c r="B33" s="237"/>
      <c r="C33" s="164"/>
      <c r="D33" s="141"/>
      <c r="E33" s="121"/>
      <c r="F33" s="183"/>
      <c r="G33" s="184"/>
      <c r="H33" s="185"/>
      <c r="I33" s="186" t="str">
        <f>IF(F33=0,"",Config!$F$28*D29*VLOOKUP(H33,Config!$K$14:$M$17,3,0)/COUNTA(F29:F33))</f>
        <v/>
      </c>
      <c r="J33" s="28"/>
      <c r="K33" s="225"/>
      <c r="L33" s="225"/>
      <c r="M33" s="225"/>
      <c r="O33" s="296"/>
    </row>
    <row r="34" spans="1:22" ht="15" customHeight="1">
      <c r="A34" s="236"/>
      <c r="B34" s="237"/>
      <c r="C34" s="324" t="s">
        <v>87</v>
      </c>
      <c r="D34" s="140">
        <v>0.2</v>
      </c>
      <c r="E34" s="33"/>
      <c r="F34" s="187" t="s">
        <v>88</v>
      </c>
      <c r="G34" s="187"/>
      <c r="H34" s="188" t="s">
        <v>30</v>
      </c>
      <c r="I34" s="189">
        <f>IF(F34=0,"",Config!$F$28*D34*VLOOKUP(H34,Config!$K$14:$M$17,3,0)/COUNTA(F34:F38))</f>
        <v>2.5</v>
      </c>
      <c r="J34" s="28"/>
      <c r="K34" s="225"/>
      <c r="L34" s="225"/>
      <c r="M34" s="225"/>
      <c r="O34" s="296"/>
      <c r="P34" s="7" t="b">
        <v>1</v>
      </c>
      <c r="Q34" s="7" t="str">
        <f>+IF(P34=TRUE,C34,"")</f>
        <v>Orientamento all'utenza</v>
      </c>
      <c r="R34" s="152">
        <f>+IF(P34=TRUE,D34*$M$53,"")</f>
        <v>10</v>
      </c>
      <c r="S34" s="152">
        <f>+SUM(I34:I38)</f>
        <v>10</v>
      </c>
      <c r="T34" s="153">
        <f>IF(Q34="","",S34/R34)</f>
        <v>1</v>
      </c>
      <c r="U34" s="152">
        <f>IF(P34=FALSE,"",(R34/SUM($R$29:$R$52))*$M$53)</f>
        <v>15.384615384615385</v>
      </c>
      <c r="V34" s="7">
        <f>IF(P34=FALSE,"",T34*U34)</f>
        <v>15.384615384615385</v>
      </c>
    </row>
    <row r="35" spans="1:22" ht="15" customHeight="1">
      <c r="A35" s="236"/>
      <c r="B35" s="237"/>
      <c r="C35" s="325"/>
      <c r="D35" s="139"/>
      <c r="E35" s="16"/>
      <c r="F35" s="190" t="s">
        <v>89</v>
      </c>
      <c r="G35" s="191"/>
      <c r="H35" s="192" t="s">
        <v>30</v>
      </c>
      <c r="I35" s="193">
        <f>IF(F35=0,"",Config!$F$28*D34*VLOOKUP(H35,Config!$K$14:$M$17,3,0)/COUNTA(F34:F38))</f>
        <v>2.5</v>
      </c>
      <c r="J35" s="28"/>
      <c r="K35" s="225"/>
      <c r="L35" s="225"/>
      <c r="M35" s="225"/>
      <c r="O35" s="296"/>
    </row>
    <row r="36" spans="1:22" ht="29.25" customHeight="1">
      <c r="A36" s="236"/>
      <c r="B36" s="237"/>
      <c r="C36" s="325"/>
      <c r="D36" s="139"/>
      <c r="E36" s="16"/>
      <c r="F36" s="190" t="s">
        <v>98</v>
      </c>
      <c r="G36" s="191"/>
      <c r="H36" s="192" t="s">
        <v>30</v>
      </c>
      <c r="I36" s="193">
        <f>IF(F36=0,"",Config!$F$28*D34*VLOOKUP(H36,Config!$K$14:$M$17,3,0)/COUNTA(F34:F38))</f>
        <v>2.5</v>
      </c>
      <c r="J36" s="28"/>
      <c r="K36" s="225"/>
      <c r="L36" s="225"/>
      <c r="M36" s="225"/>
      <c r="O36" s="296"/>
    </row>
    <row r="37" spans="1:22" ht="15" customHeight="1">
      <c r="A37" s="236"/>
      <c r="B37" s="237"/>
      <c r="C37" s="163"/>
      <c r="D37" s="139"/>
      <c r="E37" s="16"/>
      <c r="F37" s="190" t="s">
        <v>107</v>
      </c>
      <c r="G37" s="191"/>
      <c r="H37" s="192" t="s">
        <v>30</v>
      </c>
      <c r="I37" s="193">
        <f>IF(F37=0,"",Config!$F$28*D34*VLOOKUP(H37,Config!$K$14:$M$17,3,0)/COUNTA(F34:F38))</f>
        <v>2.5</v>
      </c>
      <c r="J37" s="28"/>
      <c r="K37" s="225"/>
      <c r="L37" s="225"/>
      <c r="M37" s="225"/>
      <c r="O37" s="296"/>
    </row>
    <row r="38" spans="1:22" ht="15">
      <c r="A38" s="236"/>
      <c r="B38" s="237"/>
      <c r="C38" s="164"/>
      <c r="D38" s="141"/>
      <c r="E38" s="26"/>
      <c r="F38" s="194"/>
      <c r="G38" s="195"/>
      <c r="H38" s="196"/>
      <c r="I38" s="197" t="str">
        <f>IF(F38=0,"",Config!$F$28*D34*VLOOKUP(H38,Config!$K$14:$M$17,3,0)/COUNTA(F34:F38))</f>
        <v/>
      </c>
      <c r="J38" s="28"/>
      <c r="K38" s="225"/>
      <c r="L38" s="225"/>
      <c r="M38" s="225"/>
      <c r="N38" s="32"/>
      <c r="O38" s="296"/>
    </row>
    <row r="39" spans="1:22" ht="15" customHeight="1">
      <c r="A39" s="236"/>
      <c r="B39" s="237"/>
      <c r="C39" s="324" t="s">
        <v>90</v>
      </c>
      <c r="D39" s="140">
        <v>0.3</v>
      </c>
      <c r="E39" s="33"/>
      <c r="F39" s="187" t="s">
        <v>103</v>
      </c>
      <c r="G39" s="187"/>
      <c r="H39" s="188" t="s">
        <v>30</v>
      </c>
      <c r="I39" s="189">
        <f>IF(F39=0,"",Config!$F$28*D39*VLOOKUP(H39,Config!$K$14:$M$17,3,0)/COUNTA(F39:F42))</f>
        <v>5</v>
      </c>
      <c r="J39" s="142"/>
      <c r="K39" s="225"/>
      <c r="L39" s="225"/>
      <c r="M39" s="225"/>
      <c r="N39" s="32"/>
      <c r="O39" s="296"/>
      <c r="P39" s="7" t="b">
        <v>1</v>
      </c>
      <c r="Q39" s="7" t="str">
        <f>+IF(P39=TRUE,C39,"")</f>
        <v>Eseguire i compiti assegnati</v>
      </c>
      <c r="R39" s="152">
        <f>+IF(P39=TRUE,D39*$M$53,"")</f>
        <v>15</v>
      </c>
      <c r="S39" s="152">
        <f>+SUM(I39:I42)</f>
        <v>15</v>
      </c>
      <c r="T39" s="153">
        <f>IF(Q39="","",S39/R39)</f>
        <v>1</v>
      </c>
      <c r="U39" s="152">
        <f>IF(P39=FALSE,"",(R39/SUM($R$29:$R$52))*$M$53)</f>
        <v>23.076923076923077</v>
      </c>
      <c r="V39" s="7">
        <f>IF(P39=FALSE,"",T39*U39)</f>
        <v>23.076923076923077</v>
      </c>
    </row>
    <row r="40" spans="1:22" ht="15" customHeight="1">
      <c r="A40" s="236"/>
      <c r="B40" s="237"/>
      <c r="C40" s="325"/>
      <c r="D40" s="139"/>
      <c r="E40" s="16"/>
      <c r="F40" s="190" t="s">
        <v>104</v>
      </c>
      <c r="G40" s="191"/>
      <c r="H40" s="192" t="s">
        <v>30</v>
      </c>
      <c r="I40" s="193">
        <f>IF(F40=0,"",Config!$F$28*D39*VLOOKUP(H40,Config!$K$14:$M$17,3,0)/COUNTA(F39:F42))</f>
        <v>5</v>
      </c>
      <c r="J40" s="28"/>
      <c r="K40" s="225"/>
      <c r="L40" s="225"/>
      <c r="M40" s="225"/>
      <c r="N40" s="32"/>
      <c r="O40" s="296"/>
    </row>
    <row r="41" spans="1:22" ht="15" customHeight="1">
      <c r="A41" s="236"/>
      <c r="B41" s="237"/>
      <c r="C41" s="325"/>
      <c r="D41" s="139"/>
      <c r="E41" s="16"/>
      <c r="F41" s="190" t="s">
        <v>105</v>
      </c>
      <c r="G41" s="191"/>
      <c r="H41" s="192" t="s">
        <v>30</v>
      </c>
      <c r="I41" s="193">
        <f>IF(F41=0,"",Config!$F$28*D39*VLOOKUP(H41,Config!$K$14:$M$17,3,0)/COUNTA(F39:F42))</f>
        <v>5</v>
      </c>
      <c r="J41" s="142" t="s">
        <v>9</v>
      </c>
      <c r="K41" s="225"/>
      <c r="L41" s="225"/>
      <c r="M41" s="225"/>
      <c r="N41" s="32"/>
      <c r="O41" s="296"/>
    </row>
    <row r="42" spans="1:22" ht="25.5" customHeight="1">
      <c r="A42" s="236"/>
      <c r="B42" s="237"/>
      <c r="C42" s="165"/>
      <c r="D42" s="141"/>
      <c r="E42" s="26"/>
      <c r="F42" s="194"/>
      <c r="G42" s="195"/>
      <c r="H42" s="196"/>
      <c r="I42" s="197" t="str">
        <f>IF(F42=0,"",Config!$F$28*D39*VLOOKUP(H42,Config!$K$14:$M$17,3,0)/COUNTA(F39:F42))</f>
        <v/>
      </c>
      <c r="J42" s="28"/>
      <c r="K42" s="225"/>
      <c r="L42" s="225"/>
      <c r="M42" s="225"/>
      <c r="N42" s="32"/>
      <c r="O42" s="296"/>
    </row>
    <row r="43" spans="1:22" ht="15" customHeight="1">
      <c r="A43" s="236"/>
      <c r="B43" s="237"/>
      <c r="C43" s="326" t="s">
        <v>91</v>
      </c>
      <c r="D43" s="139">
        <v>0.15</v>
      </c>
      <c r="E43" s="16"/>
      <c r="F43" s="174" t="s">
        <v>92</v>
      </c>
      <c r="G43" s="174"/>
      <c r="H43" s="192" t="s">
        <v>30</v>
      </c>
      <c r="I43" s="193">
        <f>IF(F43=0,"",Config!$F$28*D43*VLOOKUP(H43,Config!$K$14:$M$17,3,0)/COUNTA(F43:F47))</f>
        <v>1.875</v>
      </c>
      <c r="J43" s="142"/>
      <c r="K43" s="225"/>
      <c r="L43" s="225"/>
      <c r="M43" s="225"/>
      <c r="N43" s="32"/>
      <c r="O43" s="296"/>
      <c r="P43" s="7" t="b">
        <v>1</v>
      </c>
      <c r="Q43" s="7" t="str">
        <f>+IF(P43=TRUE,C43,"")</f>
        <v>Autonomia</v>
      </c>
      <c r="R43" s="152">
        <f>+IF(P43=TRUE,D43*$M$53,"")</f>
        <v>7.5</v>
      </c>
      <c r="S43" s="152">
        <f>+SUM(I43:I47)</f>
        <v>7.5</v>
      </c>
      <c r="T43" s="153">
        <f>IF(Q43="","",S43/R43)</f>
        <v>1</v>
      </c>
      <c r="U43" s="152">
        <f>IF(P43=FALSE,"",(R43/SUM($R$29:$R$52))*$M$53)</f>
        <v>11.538461538461538</v>
      </c>
      <c r="V43" s="7">
        <f>IF(P43=FALSE,"",T43*U43)</f>
        <v>11.538461538461538</v>
      </c>
    </row>
    <row r="44" spans="1:22" ht="15" customHeight="1">
      <c r="A44" s="236"/>
      <c r="B44" s="237"/>
      <c r="C44" s="327"/>
      <c r="D44" s="139"/>
      <c r="E44" s="16"/>
      <c r="F44" s="190" t="s">
        <v>100</v>
      </c>
      <c r="G44" s="191"/>
      <c r="H44" s="192" t="s">
        <v>30</v>
      </c>
      <c r="I44" s="193">
        <f>IF(F44=0,"",Config!$F$28*D43*VLOOKUP(H44,Config!$K$14:$M$17,3,0)/COUNTA(F43:F47))</f>
        <v>1.875</v>
      </c>
      <c r="J44" s="28"/>
      <c r="K44" s="225"/>
      <c r="L44" s="225"/>
      <c r="M44" s="225"/>
      <c r="N44" s="32"/>
      <c r="O44" s="296"/>
    </row>
    <row r="45" spans="1:22" ht="13.5" customHeight="1">
      <c r="A45" s="236"/>
      <c r="B45" s="237"/>
      <c r="C45" s="327"/>
      <c r="D45" s="139"/>
      <c r="E45" s="16"/>
      <c r="F45" s="190" t="s">
        <v>101</v>
      </c>
      <c r="G45" s="191"/>
      <c r="H45" s="192" t="s">
        <v>30</v>
      </c>
      <c r="I45" s="193">
        <f>IF(F45=0,"",Config!$F$28*D43*VLOOKUP(H45,Config!$K$14:$M$17,3,0)/COUNTA(F43:F47))</f>
        <v>1.875</v>
      </c>
      <c r="J45" s="28"/>
      <c r="K45" s="225"/>
      <c r="L45" s="225"/>
      <c r="M45" s="225"/>
      <c r="N45" s="32"/>
      <c r="O45" s="296"/>
    </row>
    <row r="46" spans="1:22" ht="24.75" customHeight="1">
      <c r="A46" s="236"/>
      <c r="B46" s="237"/>
      <c r="C46" s="163"/>
      <c r="D46" s="139"/>
      <c r="E46" s="16"/>
      <c r="F46" s="190" t="s">
        <v>102</v>
      </c>
      <c r="G46" s="191"/>
      <c r="H46" s="192" t="s">
        <v>30</v>
      </c>
      <c r="I46" s="193">
        <f>IF(F46=0,"",Config!$F$28*D43*VLOOKUP(H46,Config!$K$14:$M$17,3,0)/COUNTA(F43:F47))</f>
        <v>1.875</v>
      </c>
      <c r="J46" s="28"/>
      <c r="K46" s="225"/>
      <c r="L46" s="225"/>
      <c r="M46" s="225"/>
      <c r="N46" s="32"/>
      <c r="O46" s="296"/>
    </row>
    <row r="47" spans="1:22" ht="15" customHeight="1">
      <c r="A47" s="236"/>
      <c r="B47" s="237"/>
      <c r="C47" s="169"/>
      <c r="D47" s="168"/>
      <c r="E47" s="26"/>
      <c r="F47" s="194"/>
      <c r="G47" s="195"/>
      <c r="H47" s="196"/>
      <c r="I47" s="197" t="str">
        <f>IF(F47=0,"",Config!$F$28*D43*VLOOKUP(H47,Config!$K$14:$M$17,3,0)/COUNTA(F43:F47))</f>
        <v/>
      </c>
      <c r="J47" s="28"/>
      <c r="K47" s="225"/>
      <c r="L47" s="225"/>
      <c r="M47" s="225"/>
      <c r="N47" s="32"/>
      <c r="O47" s="296"/>
    </row>
    <row r="48" spans="1:22" ht="15" customHeight="1">
      <c r="A48" s="236"/>
      <c r="B48" s="237"/>
      <c r="C48" s="245" t="s">
        <v>93</v>
      </c>
      <c r="D48" s="139">
        <v>0.2</v>
      </c>
      <c r="E48" s="16"/>
      <c r="F48" s="174" t="s">
        <v>94</v>
      </c>
      <c r="G48" s="174"/>
      <c r="H48" s="192" t="s">
        <v>30</v>
      </c>
      <c r="I48" s="193">
        <f>IF(F48=0,"",Config!$F$28*D48*VLOOKUP(H48,Config!$K$14:$M$17,3,0)/COUNTA(F48:F52))</f>
        <v>2.5</v>
      </c>
      <c r="J48" s="28"/>
      <c r="K48" s="225"/>
      <c r="L48" s="225"/>
      <c r="M48" s="225"/>
      <c r="N48" s="32"/>
      <c r="O48" s="296"/>
      <c r="P48" s="7" t="b">
        <v>0</v>
      </c>
      <c r="Q48" s="7" t="str">
        <f>+IF(P48=TRUE,C48,"")</f>
        <v/>
      </c>
      <c r="R48" s="152" t="str">
        <f>+IF(P48=TRUE,D48*$M$53,"")</f>
        <v/>
      </c>
      <c r="S48" s="152">
        <f>+SUM(I48:I52)</f>
        <v>10</v>
      </c>
      <c r="T48" s="153" t="str">
        <f>IF(Q48="","",S48/R48)</f>
        <v/>
      </c>
      <c r="U48" s="152" t="str">
        <f>IF(P48=FALSE,"",(R48/SUM($R$29:$R$52))*$M$53)</f>
        <v/>
      </c>
      <c r="V48" s="7" t="str">
        <f>IF(P48=FALSE,"",T48*U48)</f>
        <v/>
      </c>
    </row>
    <row r="49" spans="1:15" ht="15" customHeight="1">
      <c r="A49" s="236"/>
      <c r="B49" s="237"/>
      <c r="C49" s="245"/>
      <c r="D49" s="139"/>
      <c r="E49" s="16"/>
      <c r="F49" s="190" t="s">
        <v>95</v>
      </c>
      <c r="G49" s="191"/>
      <c r="H49" s="192" t="s">
        <v>30</v>
      </c>
      <c r="I49" s="193">
        <f>IF(F49=0,"",Config!$F$28*D48*VLOOKUP(H49,Config!$K$14:$M$17,3,0)/COUNTA(F48:F52))</f>
        <v>2.5</v>
      </c>
      <c r="J49" s="28"/>
      <c r="K49" s="225"/>
      <c r="L49" s="225"/>
      <c r="M49" s="225"/>
      <c r="N49" s="32"/>
      <c r="O49" s="296"/>
    </row>
    <row r="50" spans="1:15" ht="15" customHeight="1">
      <c r="A50" s="236"/>
      <c r="B50" s="237"/>
      <c r="C50" s="245"/>
      <c r="D50" s="139"/>
      <c r="E50" s="16"/>
      <c r="F50" s="190" t="s">
        <v>96</v>
      </c>
      <c r="G50" s="191"/>
      <c r="H50" s="192" t="s">
        <v>30</v>
      </c>
      <c r="I50" s="193">
        <f>IF(F50=0,"",Config!$F$28*D48*VLOOKUP(H50,Config!$K$14:$M$17,3,0)/COUNTA(F48:F52))</f>
        <v>2.5</v>
      </c>
      <c r="J50" s="28"/>
      <c r="K50" s="225"/>
      <c r="L50" s="225"/>
      <c r="M50" s="225"/>
      <c r="O50" s="296"/>
    </row>
    <row r="51" spans="1:15" ht="15" customHeight="1">
      <c r="A51" s="236"/>
      <c r="B51" s="237"/>
      <c r="C51" s="163"/>
      <c r="D51" s="139"/>
      <c r="E51" s="16"/>
      <c r="F51" s="190" t="s">
        <v>99</v>
      </c>
      <c r="G51" s="191"/>
      <c r="H51" s="192" t="s">
        <v>30</v>
      </c>
      <c r="I51" s="193">
        <f>IF(F51=0,"",Config!$F$28*D48*VLOOKUP(H51,Config!$K$14:$M$17,3,0)/COUNTA(F48:F52))</f>
        <v>2.5</v>
      </c>
      <c r="J51" s="28"/>
      <c r="K51" s="225"/>
      <c r="L51" s="225"/>
      <c r="M51" s="225"/>
      <c r="O51" s="296"/>
    </row>
    <row r="52" spans="1:15" ht="15" customHeight="1" thickBot="1">
      <c r="A52" s="283"/>
      <c r="B52" s="284"/>
      <c r="C52" s="164"/>
      <c r="D52" s="141"/>
      <c r="E52" s="26"/>
      <c r="F52" s="194"/>
      <c r="G52" s="195"/>
      <c r="H52" s="196"/>
      <c r="I52" s="197" t="str">
        <f>IF(F52=0,"",Config!$F$28*D48*VLOOKUP(H52,Config!$K$14:$M$17,3,0)/COUNTA(F48:F52))</f>
        <v/>
      </c>
      <c r="J52" s="28"/>
      <c r="K52" s="277"/>
      <c r="L52" s="277"/>
      <c r="M52" s="277"/>
      <c r="O52" s="296"/>
    </row>
    <row r="53" spans="1:15" ht="22.5" customHeight="1" thickBot="1">
      <c r="B53" s="49"/>
      <c r="C53" s="23"/>
      <c r="D53" s="50">
        <f>SUM(D29:D48)</f>
        <v>1</v>
      </c>
      <c r="E53" s="23"/>
      <c r="F53" s="23"/>
      <c r="G53" s="6"/>
      <c r="H53" s="23"/>
      <c r="I53" s="24"/>
      <c r="J53" s="5"/>
      <c r="K53" s="40">
        <f>SUM(I29:I52)</f>
        <v>50</v>
      </c>
      <c r="L53" s="41" t="s">
        <v>40</v>
      </c>
      <c r="M53" s="42">
        <f>Config!$F$28</f>
        <v>50</v>
      </c>
      <c r="O53" s="296"/>
    </row>
    <row r="54" spans="1:15" ht="19.5">
      <c r="K54" s="228" t="s">
        <v>17</v>
      </c>
      <c r="L54" s="228"/>
      <c r="M54" s="228"/>
      <c r="O54"/>
    </row>
    <row r="55" spans="1:15" ht="33" customHeight="1" thickBot="1">
      <c r="K55" s="229" t="s">
        <v>16</v>
      </c>
      <c r="L55" s="229"/>
      <c r="M55" s="229"/>
    </row>
    <row r="56" spans="1:15" ht="33.75" customHeight="1" thickBot="1">
      <c r="K56" s="46">
        <f>+K18+K53+K10+K5</f>
        <v>98.699999999999989</v>
      </c>
      <c r="L56" s="47" t="s">
        <v>40</v>
      </c>
      <c r="M56" s="48">
        <f>+M53+M18+M10+M5</f>
        <v>100</v>
      </c>
    </row>
    <row r="58" spans="1:15">
      <c r="B58" s="53" t="s">
        <v>42</v>
      </c>
      <c r="C58" s="52"/>
      <c r="D58" s="52"/>
      <c r="E58" s="54"/>
      <c r="F58" s="55"/>
      <c r="G58" s="52"/>
      <c r="H58" s="52"/>
      <c r="I58" s="52"/>
      <c r="J58" s="52"/>
      <c r="K58" s="52"/>
      <c r="L58" s="52"/>
      <c r="M58" s="52"/>
    </row>
    <row r="59" spans="1:15" ht="23.25" customHeight="1">
      <c r="B59" s="230"/>
      <c r="C59" s="231"/>
      <c r="D59" s="231"/>
      <c r="E59" s="231"/>
      <c r="F59" s="231"/>
      <c r="G59" s="231"/>
      <c r="H59" s="231"/>
      <c r="I59" s="231"/>
      <c r="J59" s="231"/>
      <c r="K59" s="231"/>
      <c r="L59" s="231"/>
      <c r="M59" s="232"/>
    </row>
    <row r="61" spans="1:15">
      <c r="B61" s="53" t="s">
        <v>44</v>
      </c>
      <c r="C61" s="52"/>
      <c r="D61" s="52"/>
      <c r="E61" s="54"/>
      <c r="F61" s="55"/>
      <c r="G61" s="52"/>
      <c r="H61" s="52"/>
      <c r="I61" s="52"/>
      <c r="J61" s="52"/>
      <c r="K61" s="52"/>
      <c r="L61" s="52"/>
      <c r="M61" s="52"/>
    </row>
    <row r="62" spans="1:15" ht="30.75" customHeight="1">
      <c r="B62" s="230"/>
      <c r="C62" s="231"/>
      <c r="D62" s="231"/>
      <c r="E62" s="231"/>
      <c r="F62" s="231"/>
      <c r="G62" s="231"/>
      <c r="H62" s="231"/>
      <c r="I62" s="231"/>
      <c r="J62" s="231"/>
      <c r="K62" s="231"/>
      <c r="L62" s="231"/>
      <c r="M62" s="232"/>
    </row>
    <row r="65" spans="3:15">
      <c r="C65" s="143" t="s">
        <v>45</v>
      </c>
      <c r="F65" s="143" t="s">
        <v>46</v>
      </c>
      <c r="H65" s="233" t="s">
        <v>47</v>
      </c>
      <c r="I65" s="233"/>
      <c r="J65" s="233"/>
      <c r="K65" s="233"/>
      <c r="L65" s="233"/>
      <c r="M65" s="233"/>
    </row>
    <row r="66" spans="3:15">
      <c r="C66" s="59"/>
      <c r="F66" s="58"/>
      <c r="H66" s="218"/>
      <c r="I66" s="218"/>
      <c r="J66" s="218"/>
      <c r="K66" s="218"/>
      <c r="L66" s="218"/>
      <c r="M66" s="218"/>
    </row>
    <row r="69" spans="3:15">
      <c r="H69" s="7" t="s">
        <v>74</v>
      </c>
    </row>
    <row r="70" spans="3:15" ht="15">
      <c r="F70"/>
      <c r="G70"/>
      <c r="H70" s="124"/>
      <c r="I70" s="124"/>
      <c r="J70" s="126" t="s">
        <v>75</v>
      </c>
      <c r="K70" s="144">
        <f>+K5+K10</f>
        <v>48.7</v>
      </c>
      <c r="L70" s="145" t="s">
        <v>40</v>
      </c>
      <c r="M70" s="144">
        <f>+M5+M10</f>
        <v>50</v>
      </c>
      <c r="N70" s="130" t="s">
        <v>77</v>
      </c>
      <c r="O70" s="128">
        <f>+K70/M70</f>
        <v>0.97400000000000009</v>
      </c>
    </row>
    <row r="71" spans="3:15" ht="15">
      <c r="F71"/>
      <c r="G71"/>
      <c r="H71" s="125"/>
      <c r="I71" s="125"/>
      <c r="J71" s="127" t="s">
        <v>76</v>
      </c>
      <c r="K71" s="146">
        <f>+SUM(I21:I26)</f>
        <v>50</v>
      </c>
      <c r="L71" s="147" t="s">
        <v>40</v>
      </c>
      <c r="M71" s="146">
        <f>+M18+M53</f>
        <v>50</v>
      </c>
      <c r="N71" s="130" t="s">
        <v>77</v>
      </c>
      <c r="O71" s="129">
        <f>+K71/M71</f>
        <v>1</v>
      </c>
    </row>
  </sheetData>
  <mergeCells count="30">
    <mergeCell ref="A28:B52"/>
    <mergeCell ref="O3:O11"/>
    <mergeCell ref="K4:M4"/>
    <mergeCell ref="K8:M9"/>
    <mergeCell ref="A3:A18"/>
    <mergeCell ref="B3:B5"/>
    <mergeCell ref="B7:B10"/>
    <mergeCell ref="B12:B18"/>
    <mergeCell ref="K13:M17"/>
    <mergeCell ref="C29:C31"/>
    <mergeCell ref="C34:C36"/>
    <mergeCell ref="C39:C41"/>
    <mergeCell ref="C43:C45"/>
    <mergeCell ref="C48:C50"/>
    <mergeCell ref="M1:O1"/>
    <mergeCell ref="H66:M66"/>
    <mergeCell ref="C21:D26"/>
    <mergeCell ref="F21:G21"/>
    <mergeCell ref="F22:G22"/>
    <mergeCell ref="F23:G23"/>
    <mergeCell ref="F24:G24"/>
    <mergeCell ref="F25:G25"/>
    <mergeCell ref="F26:G26"/>
    <mergeCell ref="K29:M52"/>
    <mergeCell ref="K54:M54"/>
    <mergeCell ref="K55:M55"/>
    <mergeCell ref="B59:M59"/>
    <mergeCell ref="B62:M62"/>
    <mergeCell ref="H65:M65"/>
    <mergeCell ref="O12:O53"/>
  </mergeCells>
  <conditionalFormatting sqref="C3:M3 C5:M5 C4:K4">
    <cfRule type="expression" dxfId="6" priority="12">
      <formula>$M$5=0</formula>
    </cfRule>
  </conditionalFormatting>
  <conditionalFormatting sqref="C7:M7 C10:M10 C8:K8 C9:J9">
    <cfRule type="expression" dxfId="5" priority="11">
      <formula>$M$10=0</formula>
    </cfRule>
  </conditionalFormatting>
  <conditionalFormatting sqref="C12:M12 C18:M18 C13:K13 C14:J17">
    <cfRule type="expression" dxfId="4" priority="10">
      <formula>$M$18=0</formula>
    </cfRule>
  </conditionalFormatting>
  <conditionalFormatting sqref="C53:M53 C28:M28 C29:K29 C32:C34 C37:C39 C42 D30:J42 C21 C43:J52 E21:M26">
    <cfRule type="expression" dxfId="3" priority="9">
      <formula>$M$53=0</formula>
    </cfRule>
  </conditionalFormatting>
  <conditionalFormatting sqref="C29 C32:C34 C37:C39 C42:C52">
    <cfRule type="expression" dxfId="2" priority="3">
      <formula>$P29=TRUE</formula>
    </cfRule>
  </conditionalFormatting>
  <conditionalFormatting sqref="F21:I26">
    <cfRule type="expression" dxfId="1" priority="2">
      <formula>$P21=FALSE</formula>
    </cfRule>
  </conditionalFormatting>
  <conditionalFormatting sqref="D53">
    <cfRule type="cellIs" dxfId="0" priority="1" operator="notEqual">
      <formula>1</formula>
    </cfRule>
  </conditionalFormatting>
  <dataValidations disablePrompts="1" count="1">
    <dataValidation type="list" allowBlank="1" showInputMessage="1" showErrorMessage="1" sqref="H21:H26">
      <formula1>$K$14:$K$17</formula1>
    </dataValidation>
  </dataValidations>
  <printOptions horizontalCentered="1"/>
  <pageMargins left="0.19685039370078741" right="0.23622047244094491" top="0.15748031496062992" bottom="0.15748031496062992" header="0.31496062992125984" footer="0.31496062992125984"/>
  <pageSetup paperSize="9" scale="63" orientation="portrait" r:id="rId1"/>
  <drawing r:id="rId2"/>
  <legacyDrawing r:id="rId3"/>
  <extLst xmlns:x14="http://schemas.microsoft.com/office/spreadsheetml/2009/9/main">
    <ext uri="{CCE6A557-97BC-4b89-ADB6-D9C93CAAB3DF}">
      <x14:dataValidations xmlns:xm="http://schemas.microsoft.com/office/excel/2006/main" count="1">
        <x14:dataValidation type="list" allowBlank="1" showInputMessage="1" showErrorMessage="1">
          <x14:formula1>
            <xm:f>Config!$K$14:$K$17</xm:f>
          </x14:formula1>
          <xm:sqref>H29:H52</xm:sqref>
        </x14:dataValidation>
      </x14:dataValidations>
    </ext>
  </extLst>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Config</vt:lpstr>
      <vt:lpstr>Scheda valutazione SG</vt:lpstr>
      <vt:lpstr>Scheda valutazione DIR</vt:lpstr>
      <vt:lpstr>Scheda valutazione DIP</vt:lpstr>
      <vt:lpstr>Scheda valutazione DIP (2)</vt:lpstr>
      <vt:lpstr>Scheda valutazione DIP </vt:lpstr>
      <vt:lpstr>Foglio1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Biagio Caino</dc:creator>
  <cp:lastModifiedBy>Cecchini Simona</cp:lastModifiedBy>
  <cp:lastPrinted>2019-01-28T15:52:30Z</cp:lastPrinted>
  <dcterms:created xsi:type="dcterms:W3CDTF">2018-06-26T11:15:11Z</dcterms:created>
  <dcterms:modified xsi:type="dcterms:W3CDTF">2020-12-02T08:28:32Z</dcterms:modified>
</cp:coreProperties>
</file>